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50" windowWidth="20235" windowHeight="9315"/>
  </bookViews>
  <sheets>
    <sheet name="C000240754_20171222_POST" sheetId="1" r:id="rId1"/>
    <sheet name="工作表1" sheetId="2" r:id="rId2"/>
  </sheets>
  <calcPr calcId="145621"/>
</workbook>
</file>

<file path=xl/calcChain.xml><?xml version="1.0" encoding="utf-8"?>
<calcChain xmlns="http://schemas.openxmlformats.org/spreadsheetml/2006/main">
  <c r="C186" i="1" l="1"/>
  <c r="C167" i="1"/>
  <c r="C249" i="1" l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<sst xmlns="http://schemas.openxmlformats.org/spreadsheetml/2006/main" count="1371" uniqueCount="624">
  <si>
    <t>NO.</t>
  </si>
  <si>
    <t>類別</t>
  </si>
  <si>
    <t>物流編號</t>
  </si>
  <si>
    <t>入件日</t>
  </si>
  <si>
    <t>收件人</t>
  </si>
  <si>
    <t>地址 / 門市地址 / 門市</t>
  </si>
  <si>
    <t>商品名稱</t>
  </si>
  <si>
    <t>數量</t>
  </si>
  <si>
    <t>處理進度</t>
  </si>
  <si>
    <t>投遞中 2017-12-21 23:07:09</t>
  </si>
  <si>
    <t>壢新鐵馬社</t>
  </si>
  <si>
    <t>投遞中 2017-12-21 21:44:57</t>
  </si>
  <si>
    <t>投遞中 2017-12-21 22:54:45</t>
  </si>
  <si>
    <t>台大EMBA-258/259</t>
  </si>
  <si>
    <t>投遞中 2017-12-21 20:31:14</t>
  </si>
  <si>
    <t>台大EMBA-263</t>
  </si>
  <si>
    <t>投遞中 2017-12-21 22:40:22</t>
  </si>
  <si>
    <t>W.M.T.</t>
  </si>
  <si>
    <t>投遞中 2017-12-21 22:57:47</t>
  </si>
  <si>
    <t>J&amp;J</t>
  </si>
  <si>
    <t>投遞中 2017-12-21 22:03:14</t>
  </si>
  <si>
    <t>LeeTwins</t>
  </si>
  <si>
    <t>投遞中 2017-12-21 22:24:22</t>
  </si>
  <si>
    <t>TeamTaiwan</t>
  </si>
  <si>
    <t>投遞中 2017-12-21 22:52:13</t>
  </si>
  <si>
    <t>一群小肥羊</t>
  </si>
  <si>
    <t>投遞中 2017-12-21 22:52:01</t>
  </si>
  <si>
    <t>丸丸</t>
  </si>
  <si>
    <t>投遞中 2017-12-22 09:44:17</t>
  </si>
  <si>
    <t>小鋼炮</t>
  </si>
  <si>
    <t>不大不七</t>
  </si>
  <si>
    <t>中山靈糧福音中心</t>
  </si>
  <si>
    <t>已入件 2017-12-21 18:32:34</t>
  </si>
  <si>
    <t>台大EMBA-253</t>
  </si>
  <si>
    <t>投遞中 2017-12-21 20:31:27</t>
  </si>
  <si>
    <t>你比較快我比較帥啾咪~^.</t>
  </si>
  <si>
    <t>投遞中 2017-12-21 22:42:15</t>
  </si>
  <si>
    <t>台大EMBA-286</t>
  </si>
  <si>
    <t>投遞中 2017-12-21 20:31:21</t>
  </si>
  <si>
    <t>台北聖家堂</t>
  </si>
  <si>
    <t>投遞中 2017-12-21 22:42:45</t>
  </si>
  <si>
    <t>弘泰工業社</t>
  </si>
  <si>
    <t>投遞中 2017-12-21 22:14:53</t>
  </si>
  <si>
    <t>艾恩迪</t>
  </si>
  <si>
    <t>投遞中 2017-12-21 22:37:41</t>
  </si>
  <si>
    <t>神力玻璃腿</t>
  </si>
  <si>
    <t>宜蘭福山聯隊</t>
  </si>
  <si>
    <t>投遞中 2017-12-21 21:53:03</t>
  </si>
  <si>
    <t>東岸</t>
  </si>
  <si>
    <t>投遞中 2017-12-21 22:36:35</t>
  </si>
  <si>
    <t>投遞中 2017-12-22 09:03:26</t>
  </si>
  <si>
    <t>烏龜跑的快</t>
  </si>
  <si>
    <t>投遞中 2017-12-21 22:37:42</t>
  </si>
  <si>
    <t>茹鈺企業社</t>
  </si>
  <si>
    <t>投遞中 2017-12-21 21:51:57</t>
  </si>
  <si>
    <t>張喇亥家族</t>
  </si>
  <si>
    <t>投遞中 2017-12-21 22:42:39</t>
  </si>
  <si>
    <t>黃金9號</t>
  </si>
  <si>
    <t>愛相隨</t>
  </si>
  <si>
    <t>投遞中 2017-12-21 23:13:14</t>
  </si>
  <si>
    <t>愛喝一族</t>
  </si>
  <si>
    <t>投遞中 2017-12-22 08:06:23</t>
  </si>
  <si>
    <t>隨處晃晃</t>
  </si>
  <si>
    <t>投遞中 2017-12-21 21:55:52</t>
  </si>
  <si>
    <t>聯合賤隊</t>
  </si>
  <si>
    <t>投遞中 2017-12-22 08:20:00</t>
  </si>
  <si>
    <t>雙C小咖</t>
  </si>
  <si>
    <t>真愛一起騎</t>
  </si>
  <si>
    <t>投遞中 2017-12-21 22:54:35</t>
  </si>
  <si>
    <t>投遞中 2017-12-22 08:25:42</t>
  </si>
  <si>
    <t>投遞中 2017-12-21 22:52:00</t>
  </si>
  <si>
    <t>投遞中 2017-12-21 20:31:18</t>
  </si>
  <si>
    <t>投遞中 2017-12-22 08:10:51</t>
  </si>
  <si>
    <t>投遞中 2017-12-21 22:13:18</t>
  </si>
  <si>
    <t>努力騎兵</t>
  </si>
  <si>
    <t>投遞中 2017-12-22 07:36:55</t>
  </si>
  <si>
    <t>投遞中 2017-12-21 23:11:55</t>
  </si>
  <si>
    <t>投遞中 2017-12-21 23:10:37</t>
  </si>
  <si>
    <t>投遞中 2017-12-21 23:10:59</t>
  </si>
  <si>
    <t>投遞中 2017-12-22 08:53:37</t>
  </si>
  <si>
    <t>台大EMBA-267</t>
  </si>
  <si>
    <t>投遞中 2017-12-21 22:16:23</t>
  </si>
  <si>
    <t>風神之翼</t>
  </si>
  <si>
    <t>勁量814</t>
  </si>
  <si>
    <t>投遞中 2017-12-21 22:43:11</t>
  </si>
  <si>
    <t>台大EMBA-275</t>
  </si>
  <si>
    <t>投遞中 2017-12-21 22:37:43</t>
  </si>
  <si>
    <t>台大EMBA-251</t>
  </si>
  <si>
    <t>Ray</t>
  </si>
  <si>
    <t>肉腳2人組</t>
  </si>
  <si>
    <t>投遞中 2017-12-22 08:56:06</t>
  </si>
  <si>
    <t>一壘手底隊</t>
  </si>
  <si>
    <t>假鬼假怪三人組</t>
  </si>
  <si>
    <t>台大EMBA-271</t>
  </si>
  <si>
    <t>投遞中 2017-12-22 08:29:29</t>
  </si>
  <si>
    <t>Iamroot</t>
  </si>
  <si>
    <t>Himax</t>
  </si>
  <si>
    <t>Happy667</t>
  </si>
  <si>
    <t>HappY</t>
  </si>
  <si>
    <t>Fun心騎</t>
  </si>
  <si>
    <t>Flamboyant</t>
  </si>
  <si>
    <t>5當山輪車</t>
  </si>
  <si>
    <t>《H.H.S.P》洪荒之力</t>
  </si>
  <si>
    <t>投遞中 2017-12-22 09:10:10</t>
  </si>
  <si>
    <t>大朱小朱</t>
  </si>
  <si>
    <t>投遞中 2017-12-21 22:40:58</t>
  </si>
  <si>
    <t>大宅門</t>
  </si>
  <si>
    <t>NHRIIVgo</t>
  </si>
  <si>
    <t>投遞中 2017-12-21 22:50:33</t>
  </si>
  <si>
    <t>豆爸的家</t>
  </si>
  <si>
    <t>投遞中 2017-12-22 08:39:08</t>
  </si>
  <si>
    <t>已入件 2017-12-21 18:16:50</t>
  </si>
  <si>
    <t>皮皮家族</t>
  </si>
  <si>
    <t>投遞中 2017-12-21 22:37:45</t>
  </si>
  <si>
    <t>呆小喵不怕冷</t>
  </si>
  <si>
    <t>台大EMBA-265/266</t>
  </si>
  <si>
    <t>投遞中 2017-12-21 22:29:09</t>
  </si>
  <si>
    <t>已入件 2017-12-21 18:16:16</t>
  </si>
  <si>
    <t>投遞中 2017-12-21 22:49:28</t>
  </si>
  <si>
    <t>台大EMBA-272</t>
  </si>
  <si>
    <t>投遞中 2017-12-21 22:36:39</t>
  </si>
  <si>
    <t>杜老爺</t>
  </si>
  <si>
    <t>投遞中 2017-12-21 21:49:24</t>
  </si>
  <si>
    <t>我不會騎車</t>
  </si>
  <si>
    <t>台大EMBA-262</t>
  </si>
  <si>
    <t>台大EMBA-248/249/260/261</t>
  </si>
  <si>
    <t>投遞中 2017-12-22 08:37:51</t>
  </si>
  <si>
    <t>台大EMBA-029</t>
  </si>
  <si>
    <t>投遞中 2017-12-21 20:31:23</t>
  </si>
  <si>
    <t>出張嘴</t>
  </si>
  <si>
    <t>王家班</t>
  </si>
  <si>
    <t>王氏夫婦</t>
  </si>
  <si>
    <t>天外騎跡</t>
  </si>
  <si>
    <t>中光峻揚隊</t>
  </si>
  <si>
    <t>投遞中 2017-12-22 08:47:36</t>
  </si>
  <si>
    <t>巨堡追風騎士團</t>
  </si>
  <si>
    <t>WS</t>
  </si>
  <si>
    <t>投遞中 2017-12-21 22:37:39</t>
  </si>
  <si>
    <t>蓬蓬兔隊</t>
  </si>
  <si>
    <t>投遞中 2017-12-21 22:00:03</t>
  </si>
  <si>
    <t>摳鼻小隊</t>
  </si>
  <si>
    <t>精英熊愛運動</t>
  </si>
  <si>
    <t>投遞中 2017-12-21 21:56:27</t>
  </si>
  <si>
    <t>吹吹風WithYou</t>
  </si>
  <si>
    <t>台大EMBA-269</t>
  </si>
  <si>
    <t>投遞中 2017-12-21 20:31:29</t>
  </si>
  <si>
    <t>投遞中 2017-12-21 22:45:58</t>
  </si>
  <si>
    <t>那一年一起追尋的鐵屁股</t>
  </si>
  <si>
    <t>投遞中 2017-12-22 08:52:39</t>
  </si>
  <si>
    <t>新世界</t>
  </si>
  <si>
    <t>幼幼班</t>
  </si>
  <si>
    <t>朱楊變色</t>
  </si>
  <si>
    <t>慢慢蛇</t>
  </si>
  <si>
    <t>投遞中 2017-12-22 02:17:14</t>
  </si>
  <si>
    <t>台大EMBA-284/285</t>
  </si>
  <si>
    <t>投遞中 2017-12-21 20:31:16</t>
  </si>
  <si>
    <t>男哥一姊</t>
  </si>
  <si>
    <t>硬要騎</t>
  </si>
  <si>
    <t>博舍國際室內裝修團隊</t>
  </si>
  <si>
    <t>麥可麥可</t>
  </si>
  <si>
    <t>騎不動</t>
  </si>
  <si>
    <t>台大EMBA-270</t>
  </si>
  <si>
    <t>風丞工程行</t>
  </si>
  <si>
    <t>summers</t>
  </si>
  <si>
    <t>完成 2017-12-22 08:28:40</t>
  </si>
  <si>
    <t>投遞中 2017-12-22 08:00:57</t>
  </si>
  <si>
    <t>小白目二人組</t>
  </si>
  <si>
    <t>札西車隊</t>
  </si>
  <si>
    <t>台大EMBA-257</t>
  </si>
  <si>
    <t>台大EMBA-264</t>
  </si>
  <si>
    <t>已入件 2017-12-21 18:09:36</t>
  </si>
  <si>
    <t>台大EMBA-273</t>
  </si>
  <si>
    <t>台大EMBA-277</t>
  </si>
  <si>
    <t>投遞中 2017-12-22 08:48:16</t>
  </si>
  <si>
    <t>台大EMBA-278</t>
  </si>
  <si>
    <t>台大EMBA-279</t>
  </si>
  <si>
    <t>台大EMBA-280</t>
  </si>
  <si>
    <t>台大EMBA-281</t>
  </si>
  <si>
    <t>投遞中 2017-12-21 22:29:02</t>
  </si>
  <si>
    <t>台大EMBA-282</t>
  </si>
  <si>
    <t>投遞中 2017-12-22 08:39:19</t>
  </si>
  <si>
    <t>台大EMBA-283</t>
  </si>
  <si>
    <t>光武幫幫忙...</t>
  </si>
  <si>
    <t>投遞中 2017-12-21 22:35:39</t>
  </si>
  <si>
    <t>風行</t>
  </si>
  <si>
    <t>暗黑唬爛神</t>
  </si>
  <si>
    <t>騎爽</t>
  </si>
  <si>
    <t>投遞中 2017-12-22 03:44:38</t>
  </si>
  <si>
    <t>投遞中 2017-12-21 22:40:18</t>
  </si>
  <si>
    <t>投遞中 2017-12-21 22:53:03</t>
  </si>
  <si>
    <t>已入件 2017-12-21 18:10:45</t>
  </si>
  <si>
    <t>投遞中 2017-12-21 23:08:12</t>
  </si>
  <si>
    <t>投遞中 2017-12-21 23:07:10</t>
  </si>
  <si>
    <t>投遞中 2017-12-22 09:49:35</t>
  </si>
  <si>
    <t>投遞中 2017-12-22 08:58:20</t>
  </si>
  <si>
    <t>投遞中 2017-12-21 22:11:57</t>
  </si>
  <si>
    <t>投遞中 2017-12-21 22:50:29</t>
  </si>
  <si>
    <t>投遞中 2017-12-22 08:49:00</t>
  </si>
  <si>
    <t>投遞中 2017-12-21 21:42:45</t>
  </si>
  <si>
    <t>台大EMBA-254</t>
  </si>
  <si>
    <t>投遞中 2017-12-22 08:07:53</t>
  </si>
  <si>
    <t>投遞中 2017-12-21 21:55:11</t>
  </si>
  <si>
    <t>投遞中 2017-12-22 09:47:12</t>
  </si>
  <si>
    <t>投遞中 2017-12-21 22:38:52</t>
  </si>
  <si>
    <t>異常 投遞不成功</t>
  </si>
  <si>
    <t>投遞中 2017-12-22 08:25:23</t>
  </si>
  <si>
    <t>已入件 2017-12-21 18:10:06</t>
  </si>
  <si>
    <t>台大EMBA-268</t>
  </si>
  <si>
    <t>投遞中 2017-12-22 08:24:53</t>
  </si>
  <si>
    <t>曙來寶</t>
  </si>
  <si>
    <t>投遞中 2017-12-21 23:20:54</t>
  </si>
  <si>
    <t>台大EMBA-276</t>
  </si>
  <si>
    <t>台大EMBA-274</t>
  </si>
  <si>
    <t>台大EMBA-252</t>
  </si>
  <si>
    <t>投遞中 2017-12-22 08:54:05</t>
  </si>
  <si>
    <t>投遞中 2017-12-21 22:41:04</t>
  </si>
  <si>
    <t>誼和自動車</t>
  </si>
  <si>
    <t>Ateam</t>
  </si>
  <si>
    <t>已入件 2017-12-21 18:11:41</t>
  </si>
  <si>
    <t>投遞中 2017-12-21 22:37:01</t>
  </si>
  <si>
    <t>呼呼叫</t>
  </si>
  <si>
    <t>投遞中 2017-12-21 22:48:20</t>
  </si>
  <si>
    <t>台大EMBA-250</t>
  </si>
  <si>
    <t>台大EMBA-030</t>
  </si>
  <si>
    <t>投遞中 2017-12-22 09:02:26</t>
  </si>
  <si>
    <t>投遞中 2017-12-21 22:32:55</t>
  </si>
  <si>
    <t>投遞中 2017-12-21 23:07:18</t>
  </si>
  <si>
    <t>簡單騎玩賽</t>
  </si>
  <si>
    <t>投遞中 2017-12-22 02:15:35</t>
  </si>
  <si>
    <t>台大EMBA-256</t>
  </si>
  <si>
    <t>台大EMBA-255</t>
  </si>
  <si>
    <t>蛋家族瘋騎車</t>
  </si>
  <si>
    <t>投遞中 2017-12-22 08:20:28</t>
  </si>
  <si>
    <t>投遞中 2017-12-21 23:07:21</t>
  </si>
  <si>
    <t>投遞中 2017-12-22 08:34:06</t>
  </si>
  <si>
    <t>投遞中 2017-12-22 03:41:27</t>
  </si>
  <si>
    <t>復健者聯盟</t>
  </si>
  <si>
    <t>投遞中 2017-12-22 08:28:19</t>
  </si>
  <si>
    <t>郵局</t>
    <phoneticPr fontId="18" type="noConversion"/>
  </si>
  <si>
    <t>鄧0穎</t>
  </si>
  <si>
    <t>王0程</t>
  </si>
  <si>
    <t>黃0財</t>
  </si>
  <si>
    <t>杜0郎</t>
  </si>
  <si>
    <t>李0材</t>
  </si>
  <si>
    <t>陳0玟</t>
  </si>
  <si>
    <t>邱0貞</t>
  </si>
  <si>
    <t>李0樂</t>
  </si>
  <si>
    <t>游0凡</t>
  </si>
  <si>
    <t>林0吉</t>
  </si>
  <si>
    <t>林0亦</t>
  </si>
  <si>
    <t>沈0瑋</t>
  </si>
  <si>
    <t>孫0人</t>
  </si>
  <si>
    <t>湯0洋</t>
  </si>
  <si>
    <t>張0輝</t>
  </si>
  <si>
    <t>陳0廣</t>
  </si>
  <si>
    <t>陳0軒</t>
  </si>
  <si>
    <t>劉0孟</t>
  </si>
  <si>
    <t>李0彥</t>
  </si>
  <si>
    <t>張0旺</t>
  </si>
  <si>
    <t>蔡0弘</t>
  </si>
  <si>
    <t>李0維</t>
  </si>
  <si>
    <t>沈0華</t>
  </si>
  <si>
    <t>張0洵</t>
  </si>
  <si>
    <t>賴0瑋</t>
  </si>
  <si>
    <t>龍0磊</t>
  </si>
  <si>
    <t>陳0蘭</t>
  </si>
  <si>
    <t>呂0真</t>
  </si>
  <si>
    <t>巫0涵</t>
  </si>
  <si>
    <t>李0國</t>
  </si>
  <si>
    <t>黃0浩</t>
  </si>
  <si>
    <t>李0明</t>
  </si>
  <si>
    <t>陳0慶</t>
  </si>
  <si>
    <t>郭0鳴</t>
  </si>
  <si>
    <t>黃0助</t>
  </si>
  <si>
    <t>王0生</t>
  </si>
  <si>
    <t>林0維</t>
  </si>
  <si>
    <t>黃0初</t>
  </si>
  <si>
    <t>徐0瑾</t>
  </si>
  <si>
    <t>梅0宥</t>
  </si>
  <si>
    <t>尤0桉</t>
  </si>
  <si>
    <t>陳0山</t>
  </si>
  <si>
    <t>呂0華</t>
  </si>
  <si>
    <t>曾0閎</t>
  </si>
  <si>
    <t>楊0偉</t>
  </si>
  <si>
    <t>陳0蓮</t>
  </si>
  <si>
    <t>康0承</t>
  </si>
  <si>
    <t>吳0嵩</t>
  </si>
  <si>
    <t>黃0</t>
  </si>
  <si>
    <t>孫0瑜</t>
  </si>
  <si>
    <t>陳0茹</t>
  </si>
  <si>
    <t>程0榮</t>
  </si>
  <si>
    <t>徐0恆</t>
  </si>
  <si>
    <t>黃0嵐</t>
  </si>
  <si>
    <t>謝0明</t>
  </si>
  <si>
    <t>許0呈</t>
  </si>
  <si>
    <t>周0生</t>
  </si>
  <si>
    <t>李0彬</t>
  </si>
  <si>
    <t>王0城</t>
  </si>
  <si>
    <t>楊0旭</t>
  </si>
  <si>
    <t>陳0峰</t>
  </si>
  <si>
    <t>陳0萍</t>
  </si>
  <si>
    <t>彭0茜</t>
  </si>
  <si>
    <t>仲0實</t>
  </si>
  <si>
    <t>謝0銓</t>
  </si>
  <si>
    <t>王0予</t>
  </si>
  <si>
    <t>林0安</t>
  </si>
  <si>
    <t>趙0善</t>
  </si>
  <si>
    <t>張0翔</t>
  </si>
  <si>
    <t>杜0嘉</t>
  </si>
  <si>
    <t>邱0芬</t>
  </si>
  <si>
    <t>施0榮</t>
  </si>
  <si>
    <t>徐0勝</t>
  </si>
  <si>
    <t>劉0鑫</t>
  </si>
  <si>
    <t>陳0明</t>
  </si>
  <si>
    <t>黃0銘</t>
  </si>
  <si>
    <t>廖0憙</t>
  </si>
  <si>
    <t>侯0威</t>
  </si>
  <si>
    <t>張0絨</t>
  </si>
  <si>
    <t>劉0宏</t>
  </si>
  <si>
    <t>朱0岡</t>
  </si>
  <si>
    <t>郭0佐</t>
  </si>
  <si>
    <t>林0兆</t>
  </si>
  <si>
    <t>劉0群</t>
  </si>
  <si>
    <t>李0菱</t>
  </si>
  <si>
    <t>陳0鴻</t>
  </si>
  <si>
    <t>游0書</t>
  </si>
  <si>
    <t>鐘0訓</t>
  </si>
  <si>
    <t>高0傑</t>
  </si>
  <si>
    <t>陳0鈺</t>
  </si>
  <si>
    <t>王0善</t>
  </si>
  <si>
    <t>唐0育</t>
  </si>
  <si>
    <t>謝0忠</t>
  </si>
  <si>
    <t>李0民</t>
  </si>
  <si>
    <t>杜0定</t>
  </si>
  <si>
    <t>劉0身</t>
  </si>
  <si>
    <t>卓0信</t>
  </si>
  <si>
    <t>王0菲</t>
  </si>
  <si>
    <t>陳0立</t>
  </si>
  <si>
    <t>賴0聖</t>
  </si>
  <si>
    <t>林0儀</t>
  </si>
  <si>
    <t>王0皓</t>
  </si>
  <si>
    <t>黃0華</t>
  </si>
  <si>
    <t>邱0光</t>
  </si>
  <si>
    <t>李0勝</t>
  </si>
  <si>
    <t>周0卉</t>
  </si>
  <si>
    <t>劉0慧</t>
  </si>
  <si>
    <t>彭0傑</t>
  </si>
  <si>
    <t>劉0昇</t>
  </si>
  <si>
    <t>蔡0家</t>
  </si>
  <si>
    <t>許0人</t>
  </si>
  <si>
    <t>廖0光</t>
  </si>
  <si>
    <t>王0娟</t>
  </si>
  <si>
    <t>吳0謀</t>
  </si>
  <si>
    <t>周0傑</t>
  </si>
  <si>
    <t>黃0田</t>
  </si>
  <si>
    <t>雷0賢</t>
  </si>
  <si>
    <t>詹0憲</t>
  </si>
  <si>
    <t>王0成</t>
  </si>
  <si>
    <t>謝0銘</t>
  </si>
  <si>
    <t>魏0漳</t>
  </si>
  <si>
    <t>陳0毓</t>
  </si>
  <si>
    <t>蔡0男</t>
  </si>
  <si>
    <t>黃0峰</t>
  </si>
  <si>
    <t>吳0妤</t>
  </si>
  <si>
    <t>謝0來</t>
  </si>
  <si>
    <t>周0恒</t>
  </si>
  <si>
    <t>李0騰</t>
  </si>
  <si>
    <t>黄0睿</t>
  </si>
  <si>
    <t>江0玲</t>
  </si>
  <si>
    <t>林0焄</t>
  </si>
  <si>
    <t>張0傑</t>
  </si>
  <si>
    <t>曾0鈞</t>
  </si>
  <si>
    <t>曾0正</t>
  </si>
  <si>
    <t>洪0耀</t>
  </si>
  <si>
    <t>田0源</t>
  </si>
  <si>
    <t>許0得</t>
  </si>
  <si>
    <t>羅0美</t>
  </si>
  <si>
    <t>白0仁</t>
  </si>
  <si>
    <t>郭0男</t>
  </si>
  <si>
    <t>蔣0琦</t>
  </si>
  <si>
    <t>邱0清</t>
  </si>
  <si>
    <t>張0燕</t>
  </si>
  <si>
    <t>藍0芳</t>
  </si>
  <si>
    <t>吳0育</t>
  </si>
  <si>
    <t>簡0欽</t>
  </si>
  <si>
    <t>俞0純</t>
  </si>
  <si>
    <t>游0賓</t>
  </si>
  <si>
    <t>胡0艷</t>
  </si>
  <si>
    <t>蔡0豐</t>
  </si>
  <si>
    <t>傅0婷</t>
  </si>
  <si>
    <t>林0宏</t>
  </si>
  <si>
    <t>黃0雅</t>
  </si>
  <si>
    <t>陳0豪</t>
  </si>
  <si>
    <t>劉0均</t>
  </si>
  <si>
    <t>陳0賢</t>
  </si>
  <si>
    <t>蘇0</t>
  </si>
  <si>
    <t>鄭0糧</t>
  </si>
  <si>
    <t>林0昇</t>
  </si>
  <si>
    <t>潘0義</t>
  </si>
  <si>
    <t>林0暉</t>
  </si>
  <si>
    <t>陳0麒</t>
  </si>
  <si>
    <t>許0成</t>
  </si>
  <si>
    <t>榮0涵</t>
  </si>
  <si>
    <t>李0輝</t>
  </si>
  <si>
    <t>許0華</t>
  </si>
  <si>
    <t>何0助</t>
  </si>
  <si>
    <t>許0穎</t>
  </si>
  <si>
    <t>林0勳</t>
  </si>
  <si>
    <t>林0洲</t>
  </si>
  <si>
    <t>莊0智</t>
  </si>
  <si>
    <t>謝0志</t>
  </si>
  <si>
    <t>黃0城</t>
  </si>
  <si>
    <t>H0ngWanTing</t>
  </si>
  <si>
    <t>柳0貞</t>
  </si>
  <si>
    <t>張0彥</t>
  </si>
  <si>
    <t>劉0忠</t>
  </si>
  <si>
    <t>劉0旗</t>
  </si>
  <si>
    <t>宋0豪</t>
  </si>
  <si>
    <t>陳0菱</t>
  </si>
  <si>
    <t>林0興</t>
  </si>
  <si>
    <t>陳0德</t>
  </si>
  <si>
    <t>游0捷</t>
  </si>
  <si>
    <t>湯0堯</t>
  </si>
  <si>
    <t>劉0顯</t>
  </si>
  <si>
    <t>陳0年</t>
  </si>
  <si>
    <t>翁0甫</t>
  </si>
  <si>
    <t>李0造</t>
  </si>
  <si>
    <t>張0彬</t>
  </si>
  <si>
    <t>李0仁</t>
  </si>
  <si>
    <t>梁0皓</t>
  </si>
  <si>
    <t>李0紋</t>
  </si>
  <si>
    <t>吳0樺</t>
  </si>
  <si>
    <t>陳0發</t>
  </si>
  <si>
    <t>徐0坤</t>
  </si>
  <si>
    <t>趙0慧</t>
  </si>
  <si>
    <t>杜0葦</t>
  </si>
  <si>
    <t>楊0歆</t>
  </si>
  <si>
    <t>李0璋</t>
  </si>
  <si>
    <t>倪0梅</t>
  </si>
  <si>
    <t>陳0銘</t>
  </si>
  <si>
    <t>邱0銘</t>
  </si>
  <si>
    <t>李0宏</t>
  </si>
  <si>
    <t>林0鴻</t>
  </si>
  <si>
    <t>羅0耀</t>
  </si>
  <si>
    <t>張0展</t>
  </si>
  <si>
    <t>王0忠</t>
  </si>
  <si>
    <t>李0興</t>
  </si>
  <si>
    <t>梁0修</t>
  </si>
  <si>
    <t>林0村</t>
  </si>
  <si>
    <t>褚0耘</t>
  </si>
  <si>
    <t>鐘0彥</t>
  </si>
  <si>
    <t>黃0豪</t>
  </si>
  <si>
    <t>孫0雯</t>
  </si>
  <si>
    <t>劉0誠</t>
  </si>
  <si>
    <t>王0峰</t>
  </si>
  <si>
    <t>陳0甫</t>
  </si>
  <si>
    <t>藍0瑩</t>
  </si>
  <si>
    <t>曾0偉</t>
  </si>
  <si>
    <t>董0銘</t>
  </si>
  <si>
    <t>黃0泰</t>
  </si>
  <si>
    <t>劉0瑞</t>
  </si>
  <si>
    <t>李0憲</t>
  </si>
  <si>
    <t>陳0昕</t>
  </si>
  <si>
    <t>張0益</t>
  </si>
  <si>
    <t>鄭0智</t>
  </si>
  <si>
    <t>吳0彥</t>
  </si>
  <si>
    <t>鄭0麟</t>
  </si>
  <si>
    <t>陳0如</t>
  </si>
  <si>
    <t>廖0崴</t>
  </si>
  <si>
    <t>蔡0卉</t>
  </si>
  <si>
    <t>許0祥</t>
  </si>
  <si>
    <t>沈0興</t>
  </si>
  <si>
    <t>黃0福</t>
  </si>
  <si>
    <t>劉0邦</t>
  </si>
  <si>
    <t>徐0鏗</t>
  </si>
  <si>
    <t>劉0霖</t>
  </si>
  <si>
    <t>陳0瑋</t>
  </si>
  <si>
    <t>游0功</t>
  </si>
  <si>
    <t>王0永</t>
  </si>
  <si>
    <t>巫0景</t>
  </si>
  <si>
    <t>陳0堦</t>
  </si>
  <si>
    <t>曹0宏</t>
  </si>
  <si>
    <t>H0ngW0nT0ng</t>
    <phoneticPr fontId="18" type="noConversion"/>
  </si>
  <si>
    <t>台北市北投區(112)</t>
    <phoneticPr fontId="18" type="noConversion"/>
  </si>
  <si>
    <t>桃園市平鎮區(324)</t>
    <phoneticPr fontId="18" type="noConversion"/>
  </si>
  <si>
    <t>新北市新莊區(242)</t>
    <phoneticPr fontId="18" type="noConversion"/>
  </si>
  <si>
    <t>新北市新店區(231)</t>
    <phoneticPr fontId="18" type="noConversion"/>
  </si>
  <si>
    <t>桃園市桃園區(330)</t>
    <phoneticPr fontId="18" type="noConversion"/>
  </si>
  <si>
    <t>臺北市內湖區(114)</t>
    <phoneticPr fontId="18" type="noConversion"/>
  </si>
  <si>
    <t>臺北市大安區(106)</t>
    <phoneticPr fontId="18" type="noConversion"/>
  </si>
  <si>
    <t>新竹縣竹東鎮(310)</t>
    <phoneticPr fontId="18" type="noConversion"/>
  </si>
  <si>
    <t>新北市新店區(231)</t>
    <phoneticPr fontId="18" type="noConversion"/>
  </si>
  <si>
    <t>臺北市文山區(116)</t>
    <phoneticPr fontId="18" type="noConversion"/>
  </si>
  <si>
    <t>臺北市中山區(104)</t>
    <phoneticPr fontId="18" type="noConversion"/>
  </si>
  <si>
    <t>新北市新莊區(242)</t>
    <phoneticPr fontId="18" type="noConversion"/>
  </si>
  <si>
    <t>臺北市中山區(104)</t>
    <phoneticPr fontId="18" type="noConversion"/>
  </si>
  <si>
    <t>(231)新北市新店區</t>
    <phoneticPr fontId="18" type="noConversion"/>
  </si>
  <si>
    <t>新竹縣湖口鄉(303)</t>
    <phoneticPr fontId="18" type="noConversion"/>
  </si>
  <si>
    <t>台北市中正區(100)</t>
    <phoneticPr fontId="18" type="noConversion"/>
  </si>
  <si>
    <t>(436)台中市清水區</t>
    <phoneticPr fontId="18" type="noConversion"/>
  </si>
  <si>
    <t>新北市土城區(236)</t>
    <phoneticPr fontId="18" type="noConversion"/>
  </si>
  <si>
    <t>新北市蘆洲區(247)</t>
    <phoneticPr fontId="18" type="noConversion"/>
  </si>
  <si>
    <t>宜蘭縣員山鄉(264)</t>
    <phoneticPr fontId="18" type="noConversion"/>
  </si>
  <si>
    <t>花蓮縣花蓮市(970)</t>
    <phoneticPr fontId="18" type="noConversion"/>
  </si>
  <si>
    <t>臺北市松山區(105)</t>
    <phoneticPr fontId="18" type="noConversion"/>
  </si>
  <si>
    <t>桃園市中壢區(320)</t>
    <phoneticPr fontId="18" type="noConversion"/>
  </si>
  <si>
    <t>桃園市楊梅區(326)</t>
    <phoneticPr fontId="18" type="noConversion"/>
  </si>
  <si>
    <t>花蓮縣光復鄉(976)</t>
    <phoneticPr fontId="18" type="noConversion"/>
  </si>
  <si>
    <t>桃園市中壢區(320)</t>
    <phoneticPr fontId="18" type="noConversion"/>
  </si>
  <si>
    <t>宜蘭縣宜蘭市(260)</t>
    <phoneticPr fontId="18" type="noConversion"/>
  </si>
  <si>
    <t>(973)花蓮縣吉安鄉</t>
    <phoneticPr fontId="18" type="noConversion"/>
  </si>
  <si>
    <t>宜蘭縣冬山鄉(269)</t>
    <phoneticPr fontId="18" type="noConversion"/>
  </si>
  <si>
    <t>(104)臺北市中山區</t>
    <phoneticPr fontId="18" type="noConversion"/>
  </si>
  <si>
    <t>台北市文山區(116)</t>
    <phoneticPr fontId="18" type="noConversion"/>
  </si>
  <si>
    <t>新北市中和區(235)</t>
    <phoneticPr fontId="18" type="noConversion"/>
  </si>
  <si>
    <t>新北市樹林區(238</t>
    <phoneticPr fontId="18" type="noConversion"/>
  </si>
  <si>
    <t>臺北市南港區(115)</t>
    <phoneticPr fontId="18" type="noConversion"/>
  </si>
  <si>
    <t>宜蘭縣羅東鎮(265)</t>
    <phoneticPr fontId="18" type="noConversion"/>
  </si>
  <si>
    <t>桃園市中壢區(320)</t>
    <phoneticPr fontId="18" type="noConversion"/>
  </si>
  <si>
    <t>臺北市內湖區(114)</t>
    <phoneticPr fontId="18" type="noConversion"/>
  </si>
  <si>
    <t>(320)桃園市中壢區</t>
    <phoneticPr fontId="18" type="noConversion"/>
  </si>
  <si>
    <t>臺北市中正區(100)</t>
    <phoneticPr fontId="18" type="noConversion"/>
  </si>
  <si>
    <t>(260)宜蘭縣宜蘭市</t>
    <phoneticPr fontId="18" type="noConversion"/>
  </si>
  <si>
    <t>新北市板橋區(220)</t>
    <phoneticPr fontId="18" type="noConversion"/>
  </si>
  <si>
    <t>新北市永和區(234)</t>
    <phoneticPr fontId="18" type="noConversion"/>
  </si>
  <si>
    <t>新北市淡水區(251)</t>
    <phoneticPr fontId="18" type="noConversion"/>
  </si>
  <si>
    <t>新北市新莊區(242)</t>
    <phoneticPr fontId="18" type="noConversion"/>
  </si>
  <si>
    <t>臺北市中正區(100)</t>
    <phoneticPr fontId="18" type="noConversion"/>
  </si>
  <si>
    <t>新北市淡水區(251)</t>
    <phoneticPr fontId="18" type="noConversion"/>
  </si>
  <si>
    <t>臺北市文山區(116)</t>
    <phoneticPr fontId="18" type="noConversion"/>
  </si>
  <si>
    <t>臺北市信義區(110)</t>
    <phoneticPr fontId="18" type="noConversion"/>
  </si>
  <si>
    <t>宜蘭縣五結鄉(268)</t>
    <phoneticPr fontId="18" type="noConversion"/>
  </si>
  <si>
    <t>新北市板橋區(220)</t>
    <phoneticPr fontId="18" type="noConversion"/>
  </si>
  <si>
    <t>新竹市新竹市(300)</t>
    <phoneticPr fontId="18" type="noConversion"/>
  </si>
  <si>
    <t>新北市泰山區(243)</t>
    <phoneticPr fontId="18" type="noConversion"/>
  </si>
  <si>
    <t>新北市樹林區(238)</t>
    <phoneticPr fontId="18" type="noConversion"/>
  </si>
  <si>
    <t>(330)桃園市桃園區</t>
    <phoneticPr fontId="18" type="noConversion"/>
  </si>
  <si>
    <t>新北市泰山區(243)</t>
    <phoneticPr fontId="18" type="noConversion"/>
  </si>
  <si>
    <t>台北市中正區(100)</t>
    <phoneticPr fontId="18" type="noConversion"/>
  </si>
  <si>
    <t>宜蘭縣宜蘭市(260)</t>
    <phoneticPr fontId="18" type="noConversion"/>
  </si>
  <si>
    <t>台北市士林區(111)</t>
    <phoneticPr fontId="18" type="noConversion"/>
  </si>
  <si>
    <t>臺北市中山區(104)</t>
    <phoneticPr fontId="18" type="noConversion"/>
  </si>
  <si>
    <t>宜蘭縣三星鄉(266)</t>
    <phoneticPr fontId="18" type="noConversion"/>
  </si>
  <si>
    <t>新竹市東區(300)</t>
    <phoneticPr fontId="18" type="noConversion"/>
  </si>
  <si>
    <t>苗栗縣頭份鎮(351)</t>
    <phoneticPr fontId="18" type="noConversion"/>
  </si>
  <si>
    <t>桃園市桃園區(330)</t>
    <phoneticPr fontId="18" type="noConversion"/>
  </si>
  <si>
    <t>新北市汐止區(221)</t>
    <phoneticPr fontId="18" type="noConversion"/>
  </si>
  <si>
    <t>宜蘭縣羅東鎮(265)</t>
    <phoneticPr fontId="18" type="noConversion"/>
  </si>
  <si>
    <t>新北市深坑區(222)</t>
    <phoneticPr fontId="18" type="noConversion"/>
  </si>
  <si>
    <t>桃園市蘆竹區(338)</t>
    <phoneticPr fontId="18" type="noConversion"/>
  </si>
  <si>
    <t>(709)台南市安南區</t>
    <phoneticPr fontId="18" type="noConversion"/>
  </si>
  <si>
    <t>新北市三重區(241)</t>
    <phoneticPr fontId="18" type="noConversion"/>
  </si>
  <si>
    <t>桃園市龍潭區(325)</t>
    <phoneticPr fontId="18" type="noConversion"/>
  </si>
  <si>
    <t>宜蘭縣羅東鎮(265)</t>
    <phoneticPr fontId="18" type="noConversion"/>
  </si>
  <si>
    <t>宜蘭縣五結鄉(268)</t>
    <phoneticPr fontId="18" type="noConversion"/>
  </si>
  <si>
    <t>宜蘭縣宜蘭市(260)</t>
    <phoneticPr fontId="18" type="noConversion"/>
  </si>
  <si>
    <t>臺北市松山區(105)</t>
    <phoneticPr fontId="18" type="noConversion"/>
  </si>
  <si>
    <t>新竹縣竹北市(302)</t>
    <phoneticPr fontId="18" type="noConversion"/>
  </si>
  <si>
    <t>宜蘭縣頭城鎮(261)</t>
    <phoneticPr fontId="18" type="noConversion"/>
  </si>
  <si>
    <t>宜蘭縣頭城鎮(261)</t>
    <phoneticPr fontId="18" type="noConversion"/>
  </si>
  <si>
    <t>新北市新店區(231)</t>
    <phoneticPr fontId="18" type="noConversion"/>
  </si>
  <si>
    <t>新北市中和區(235)</t>
    <phoneticPr fontId="18" type="noConversion"/>
  </si>
  <si>
    <t>桃園市大園區(337)</t>
    <phoneticPr fontId="18" type="noConversion"/>
  </si>
  <si>
    <t>新北市三重區(241)</t>
    <phoneticPr fontId="18" type="noConversion"/>
  </si>
  <si>
    <t>臺南市善化區(741)</t>
    <phoneticPr fontId="18" type="noConversion"/>
  </si>
  <si>
    <t>臺北市內湖區(114)</t>
    <phoneticPr fontId="18" type="noConversion"/>
  </si>
  <si>
    <t>台中市西屯區(407)</t>
    <phoneticPr fontId="18" type="noConversion"/>
  </si>
  <si>
    <t>新竹縣寶山鄉(308)</t>
    <phoneticPr fontId="18" type="noConversion"/>
  </si>
  <si>
    <t>臺中市沙鹿區(433)</t>
    <phoneticPr fontId="18" type="noConversion"/>
  </si>
  <si>
    <t>(264)宜蘭縣員山鄉</t>
    <phoneticPr fontId="18" type="noConversion"/>
  </si>
  <si>
    <t>基隆市暖暖區(205)</t>
    <phoneticPr fontId="18" type="noConversion"/>
  </si>
  <si>
    <t>新北市三重區(241)</t>
    <phoneticPr fontId="18" type="noConversion"/>
  </si>
  <si>
    <t>臺北市內湖區(114)</t>
    <phoneticPr fontId="18" type="noConversion"/>
  </si>
  <si>
    <t>新北市板橋區(220)</t>
    <phoneticPr fontId="18" type="noConversion"/>
  </si>
  <si>
    <t>新竹縣竹北市(302)</t>
    <phoneticPr fontId="18" type="noConversion"/>
  </si>
  <si>
    <t>臺北市松山區(105)</t>
    <phoneticPr fontId="18" type="noConversion"/>
  </si>
  <si>
    <t>臺北市士林區(111)</t>
    <phoneticPr fontId="18" type="noConversion"/>
  </si>
  <si>
    <t>臺北市南港區(115)</t>
    <phoneticPr fontId="18" type="noConversion"/>
  </si>
  <si>
    <t>臺北市大同區(103)</t>
    <phoneticPr fontId="18" type="noConversion"/>
  </si>
  <si>
    <t>台北市南港區(115)</t>
    <phoneticPr fontId="18" type="noConversion"/>
  </si>
  <si>
    <t>高雄市鼓山區(804)</t>
    <phoneticPr fontId="18" type="noConversion"/>
  </si>
  <si>
    <t>臺北市中正區(100)</t>
    <phoneticPr fontId="18" type="noConversion"/>
  </si>
  <si>
    <t>宜蘭縣宜蘭市(260)</t>
    <phoneticPr fontId="18" type="noConversion"/>
  </si>
  <si>
    <t>桃園市八德區(334)</t>
    <phoneticPr fontId="18" type="noConversion"/>
  </si>
  <si>
    <t>臺北市萬華區(108)</t>
    <phoneticPr fontId="18" type="noConversion"/>
  </si>
  <si>
    <t>宜蘭縣冬山鄉(269)</t>
    <phoneticPr fontId="18" type="noConversion"/>
  </si>
  <si>
    <t>宜蘭縣冬山鄉(269)</t>
    <phoneticPr fontId="18" type="noConversion"/>
  </si>
  <si>
    <t>基隆市暖暖區(205)</t>
    <phoneticPr fontId="18" type="noConversion"/>
  </si>
  <si>
    <t>新竹市新竹市(300)</t>
    <phoneticPr fontId="18" type="noConversion"/>
  </si>
  <si>
    <t>花蓮縣壽豐鄉(974)</t>
    <phoneticPr fontId="18" type="noConversion"/>
  </si>
  <si>
    <t>桃園市大園區(337)</t>
    <phoneticPr fontId="18" type="noConversion"/>
  </si>
  <si>
    <t>臺中市龍井區(434)</t>
    <phoneticPr fontId="18" type="noConversion"/>
  </si>
  <si>
    <t>苗栗縣竹南鎮(350)</t>
    <phoneticPr fontId="18" type="noConversion"/>
  </si>
  <si>
    <t>臺北市萬華區(108)</t>
    <phoneticPr fontId="18" type="noConversion"/>
  </si>
  <si>
    <t>桃園市平鎮區(324)</t>
    <phoneticPr fontId="18" type="noConversion"/>
  </si>
  <si>
    <t>新竹縣竹北市(302)</t>
    <phoneticPr fontId="18" type="noConversion"/>
  </si>
  <si>
    <t>臺北市南港區(115)</t>
    <phoneticPr fontId="18" type="noConversion"/>
  </si>
  <si>
    <t>新北市三峽區(237)</t>
    <phoneticPr fontId="18" type="noConversion"/>
  </si>
  <si>
    <t>(237)新北市三峽區</t>
    <phoneticPr fontId="18" type="noConversion"/>
  </si>
  <si>
    <t>宜蘭縣蘇澳鎮(270)</t>
    <phoneticPr fontId="18" type="noConversion"/>
  </si>
  <si>
    <t>桃園市桃園區(330)</t>
    <phoneticPr fontId="18" type="noConversion"/>
  </si>
  <si>
    <t>宜蘭縣頭城鎮(261)</t>
    <phoneticPr fontId="18" type="noConversion"/>
  </si>
  <si>
    <t>台北市內湖區(114)</t>
    <phoneticPr fontId="18" type="noConversion"/>
  </si>
  <si>
    <t>台北市信義區(110)</t>
    <phoneticPr fontId="18" type="noConversion"/>
  </si>
  <si>
    <t>新竹市北區(300)</t>
    <phoneticPr fontId="18" type="noConversion"/>
  </si>
  <si>
    <t>台北市中山區(104)</t>
    <phoneticPr fontId="18" type="noConversion"/>
  </si>
  <si>
    <t>桃園市蘆竹區(338)</t>
    <phoneticPr fontId="18" type="noConversion"/>
  </si>
  <si>
    <t>臺北市北投區(112)</t>
    <phoneticPr fontId="18" type="noConversion"/>
  </si>
  <si>
    <t>新北市中和區(235)</t>
    <phoneticPr fontId="18" type="noConversion"/>
  </si>
  <si>
    <t>桃園市楊梅區(326)</t>
    <phoneticPr fontId="18" type="noConversion"/>
  </si>
  <si>
    <t>新北市土城區(236)</t>
    <phoneticPr fontId="18" type="noConversion"/>
  </si>
  <si>
    <t>桃園市中壢區(320)號</t>
    <phoneticPr fontId="18" type="noConversion"/>
  </si>
  <si>
    <t>(242)新北市新莊區</t>
    <phoneticPr fontId="18" type="noConversion"/>
  </si>
  <si>
    <t>(115)台北市南港區</t>
    <phoneticPr fontId="18" type="noConversion"/>
  </si>
  <si>
    <t>臺北市中山區(104)</t>
    <phoneticPr fontId="18" type="noConversion"/>
  </si>
  <si>
    <t>宜蘭縣宜蘭市(260)</t>
    <phoneticPr fontId="18" type="noConversion"/>
  </si>
  <si>
    <t>(324)桃園市平鎮區</t>
    <phoneticPr fontId="18" type="noConversion"/>
  </si>
  <si>
    <t>台北市大同區(103)</t>
    <phoneticPr fontId="18" type="noConversion"/>
  </si>
  <si>
    <t>新竹縣芎林鄉(307)</t>
    <phoneticPr fontId="18" type="noConversion"/>
  </si>
  <si>
    <t>花蓮縣秀林鄉(972)</t>
    <phoneticPr fontId="18" type="noConversion"/>
  </si>
  <si>
    <t>宜蘭縣五結鄉(268)</t>
    <phoneticPr fontId="18" type="noConversion"/>
  </si>
  <si>
    <t>台中市太平區(411)</t>
    <phoneticPr fontId="18" type="noConversion"/>
  </si>
  <si>
    <t>宜蘭縣冬山鄉(269)號</t>
    <phoneticPr fontId="18" type="noConversion"/>
  </si>
  <si>
    <t>(514)彰化縣溪湖鎮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</si>
</sst>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22" fontId="19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10" xfId="0" applyBorder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9"/>
  <sheetViews>
    <sheetView showGridLines="0" tabSelected="1" topLeftCell="A222" workbookViewId="0">
      <selection activeCell="J226" sqref="J226"/>
    </sheetView>
  </sheetViews>
  <sheetFormatPr defaultRowHeight="16.5" x14ac:dyDescent="0.25"/>
  <cols>
    <col min="1" max="1" width="5.25" style="1" bestFit="1" customWidth="1"/>
    <col min="2" max="2" width="5.75" style="1" bestFit="1" customWidth="1"/>
    <col min="3" max="3" width="18.25" style="2" bestFit="1" customWidth="1"/>
    <col min="4" max="4" width="18.875" style="8" bestFit="1" customWidth="1"/>
    <col min="5" max="5" width="13.5" bestFit="1" customWidth="1"/>
    <col min="6" max="6" width="36" style="1" bestFit="1" customWidth="1"/>
    <col min="7" max="7" width="20.875" style="8" bestFit="1" customWidth="1"/>
    <col min="8" max="8" width="5.125" style="11" bestFit="1" customWidth="1"/>
    <col min="9" max="9" width="20.375" style="1" bestFit="1" customWidth="1"/>
  </cols>
  <sheetData>
    <row r="1" spans="1:9" x14ac:dyDescent="0.25">
      <c r="A1" s="3" t="s">
        <v>0</v>
      </c>
      <c r="B1" s="3" t="s">
        <v>1</v>
      </c>
      <c r="C1" s="4" t="s">
        <v>2</v>
      </c>
      <c r="D1" s="7" t="s">
        <v>3</v>
      </c>
      <c r="E1" s="12" t="s">
        <v>4</v>
      </c>
      <c r="F1" s="3" t="s">
        <v>5</v>
      </c>
      <c r="G1" s="7" t="s">
        <v>6</v>
      </c>
      <c r="H1" s="10" t="s">
        <v>7</v>
      </c>
      <c r="I1" s="3" t="s">
        <v>8</v>
      </c>
    </row>
    <row r="2" spans="1:9" ht="31.5" x14ac:dyDescent="0.25">
      <c r="A2" s="3">
        <v>1</v>
      </c>
      <c r="B2" s="3" t="s">
        <v>238</v>
      </c>
      <c r="C2" s="4" t="str">
        <f>"99842422027818"</f>
        <v>99842422027818</v>
      </c>
      <c r="D2" s="9">
        <v>43090.96329861111</v>
      </c>
      <c r="E2" s="12" t="s">
        <v>239</v>
      </c>
      <c r="F2" s="3" t="s">
        <v>483</v>
      </c>
      <c r="G2" s="7">
        <v>125</v>
      </c>
      <c r="H2" s="10">
        <v>1</v>
      </c>
      <c r="I2" s="3" t="s">
        <v>9</v>
      </c>
    </row>
    <row r="3" spans="1:9" ht="31.5" x14ac:dyDescent="0.25">
      <c r="A3" s="5">
        <v>2</v>
      </c>
      <c r="B3" s="3" t="s">
        <v>238</v>
      </c>
      <c r="C3" s="6" t="str">
        <f>"99839722027818"</f>
        <v>99839722027818</v>
      </c>
      <c r="D3" s="9">
        <v>43090.769826388889</v>
      </c>
      <c r="E3" s="12" t="s">
        <v>240</v>
      </c>
      <c r="F3" s="3" t="s">
        <v>484</v>
      </c>
      <c r="G3" s="7" t="s">
        <v>10</v>
      </c>
      <c r="H3" s="10">
        <v>2</v>
      </c>
      <c r="I3" s="5" t="s">
        <v>11</v>
      </c>
    </row>
    <row r="4" spans="1:9" ht="31.5" x14ac:dyDescent="0.25">
      <c r="A4" s="5">
        <v>3</v>
      </c>
      <c r="B4" s="3" t="s">
        <v>238</v>
      </c>
      <c r="C4" s="6" t="str">
        <f>"99844322027818"</f>
        <v>99844322027818</v>
      </c>
      <c r="D4" s="9">
        <v>43090.761203703703</v>
      </c>
      <c r="E4" s="12" t="s">
        <v>241</v>
      </c>
      <c r="F4" s="3" t="s">
        <v>485</v>
      </c>
      <c r="G4" s="7">
        <v>407</v>
      </c>
      <c r="H4" s="10">
        <v>1</v>
      </c>
      <c r="I4" s="5" t="s">
        <v>12</v>
      </c>
    </row>
    <row r="5" spans="1:9" ht="31.5" x14ac:dyDescent="0.25">
      <c r="A5" s="5">
        <v>4</v>
      </c>
      <c r="B5" s="3" t="s">
        <v>238</v>
      </c>
      <c r="C5" s="6" t="str">
        <f>"200013413530"</f>
        <v>200013413530</v>
      </c>
      <c r="D5" s="9">
        <v>43090.774074074077</v>
      </c>
      <c r="E5" s="12" t="s">
        <v>242</v>
      </c>
      <c r="F5" s="3" t="s">
        <v>486</v>
      </c>
      <c r="G5" s="7" t="s">
        <v>13</v>
      </c>
      <c r="H5" s="10">
        <v>2</v>
      </c>
      <c r="I5" s="5" t="s">
        <v>14</v>
      </c>
    </row>
    <row r="6" spans="1:9" ht="31.5" x14ac:dyDescent="0.25">
      <c r="A6" s="5">
        <v>5</v>
      </c>
      <c r="B6" s="3" t="s">
        <v>238</v>
      </c>
      <c r="C6" s="6" t="str">
        <f>"99832122027818"</f>
        <v>99832122027818</v>
      </c>
      <c r="D6" s="9">
        <v>43090.772997685184</v>
      </c>
      <c r="E6" s="12" t="s">
        <v>243</v>
      </c>
      <c r="F6" s="3" t="s">
        <v>487</v>
      </c>
      <c r="G6" s="7" t="s">
        <v>15</v>
      </c>
      <c r="H6" s="10">
        <v>1</v>
      </c>
      <c r="I6" s="5" t="s">
        <v>16</v>
      </c>
    </row>
    <row r="7" spans="1:9" ht="31.5" x14ac:dyDescent="0.25">
      <c r="A7" s="5">
        <v>6</v>
      </c>
      <c r="B7" s="3" t="s">
        <v>238</v>
      </c>
      <c r="C7" s="6" t="str">
        <f>"99829222027818"</f>
        <v>99829222027818</v>
      </c>
      <c r="D7" s="9">
        <v>43090.765682870369</v>
      </c>
      <c r="E7" s="12" t="s">
        <v>244</v>
      </c>
      <c r="F7" s="3" t="s">
        <v>488</v>
      </c>
      <c r="G7" s="7" t="s">
        <v>17</v>
      </c>
      <c r="H7" s="10">
        <v>3</v>
      </c>
      <c r="I7" s="5" t="s">
        <v>18</v>
      </c>
    </row>
    <row r="8" spans="1:9" ht="31.5" x14ac:dyDescent="0.25">
      <c r="A8" s="5">
        <v>7</v>
      </c>
      <c r="B8" s="3" t="s">
        <v>238</v>
      </c>
      <c r="C8" s="6" t="str">
        <f>"99828622027818"</f>
        <v>99828622027818</v>
      </c>
      <c r="D8" s="9">
        <v>43090.769224537034</v>
      </c>
      <c r="E8" s="12" t="s">
        <v>245</v>
      </c>
      <c r="F8" s="3" t="s">
        <v>489</v>
      </c>
      <c r="G8" s="7" t="s">
        <v>19</v>
      </c>
      <c r="H8" s="10">
        <v>2</v>
      </c>
      <c r="I8" s="5" t="s">
        <v>20</v>
      </c>
    </row>
    <row r="9" spans="1:9" ht="31.5" x14ac:dyDescent="0.25">
      <c r="A9" s="5">
        <v>8</v>
      </c>
      <c r="B9" s="3" t="s">
        <v>238</v>
      </c>
      <c r="C9" s="6" t="str">
        <f>"99828722027818"</f>
        <v>99828722027818</v>
      </c>
      <c r="D9" s="9">
        <v>43090.772210648145</v>
      </c>
      <c r="E9" s="12" t="s">
        <v>246</v>
      </c>
      <c r="F9" s="3" t="s">
        <v>490</v>
      </c>
      <c r="G9" s="7" t="s">
        <v>21</v>
      </c>
      <c r="H9" s="10">
        <v>2</v>
      </c>
      <c r="I9" s="5" t="s">
        <v>22</v>
      </c>
    </row>
    <row r="10" spans="1:9" ht="31.5" x14ac:dyDescent="0.25">
      <c r="A10" s="5">
        <v>9</v>
      </c>
      <c r="B10" s="3" t="s">
        <v>238</v>
      </c>
      <c r="C10" s="6" t="str">
        <f>"99829122027818"</f>
        <v>99829122027818</v>
      </c>
      <c r="D10" s="9">
        <v>43090.769201388888</v>
      </c>
      <c r="E10" s="12" t="s">
        <v>247</v>
      </c>
      <c r="F10" s="3" t="s">
        <v>491</v>
      </c>
      <c r="G10" s="7" t="s">
        <v>23</v>
      </c>
      <c r="H10" s="10">
        <v>2</v>
      </c>
      <c r="I10" s="5" t="s">
        <v>24</v>
      </c>
    </row>
    <row r="11" spans="1:9" ht="31.5" x14ac:dyDescent="0.25">
      <c r="A11" s="5">
        <v>10</v>
      </c>
      <c r="B11" s="3" t="s">
        <v>238</v>
      </c>
      <c r="C11" s="6" t="str">
        <f>"99829422027818"</f>
        <v>99829422027818</v>
      </c>
      <c r="D11" s="9">
        <v>43090.764861111114</v>
      </c>
      <c r="E11" s="12" t="s">
        <v>248</v>
      </c>
      <c r="F11" s="3" t="s">
        <v>492</v>
      </c>
      <c r="G11" s="7" t="s">
        <v>25</v>
      </c>
      <c r="H11" s="10">
        <v>4</v>
      </c>
      <c r="I11" s="5" t="s">
        <v>26</v>
      </c>
    </row>
    <row r="12" spans="1:9" ht="31.5" x14ac:dyDescent="0.25">
      <c r="A12" s="5">
        <v>11</v>
      </c>
      <c r="B12" s="3" t="s">
        <v>238</v>
      </c>
      <c r="C12" s="6" t="str">
        <f>"99829622027818"</f>
        <v>99829622027818</v>
      </c>
      <c r="D12" s="9">
        <v>43090.773275462961</v>
      </c>
      <c r="E12" s="12" t="s">
        <v>249</v>
      </c>
      <c r="F12" s="3" t="s">
        <v>493</v>
      </c>
      <c r="G12" s="7" t="s">
        <v>27</v>
      </c>
      <c r="H12" s="10">
        <v>2</v>
      </c>
      <c r="I12" s="5" t="s">
        <v>28</v>
      </c>
    </row>
    <row r="13" spans="1:9" ht="31.5" x14ac:dyDescent="0.25">
      <c r="A13" s="5">
        <v>12</v>
      </c>
      <c r="B13" s="3" t="s">
        <v>238</v>
      </c>
      <c r="C13" s="6" t="str">
        <f>"99830022027818"</f>
        <v>99830022027818</v>
      </c>
      <c r="D13" s="9">
        <v>43090.765914351854</v>
      </c>
      <c r="E13" s="12" t="s">
        <v>250</v>
      </c>
      <c r="F13" s="3" t="s">
        <v>494</v>
      </c>
      <c r="G13" s="7" t="s">
        <v>29</v>
      </c>
      <c r="H13" s="10">
        <v>3</v>
      </c>
      <c r="I13" s="5" t="s">
        <v>12</v>
      </c>
    </row>
    <row r="14" spans="1:9" ht="31.5" x14ac:dyDescent="0.25">
      <c r="A14" s="5">
        <v>13</v>
      </c>
      <c r="B14" s="3" t="s">
        <v>238</v>
      </c>
      <c r="C14" s="6" t="str">
        <f>"99830122027818"</f>
        <v>99830122027818</v>
      </c>
      <c r="D14" s="9">
        <v>43090.773078703707</v>
      </c>
      <c r="E14" s="12" t="s">
        <v>251</v>
      </c>
      <c r="F14" s="3" t="s">
        <v>492</v>
      </c>
      <c r="G14" s="7" t="s">
        <v>30</v>
      </c>
      <c r="H14" s="10">
        <v>2</v>
      </c>
      <c r="I14" s="5" t="s">
        <v>26</v>
      </c>
    </row>
    <row r="15" spans="1:9" ht="31.5" x14ac:dyDescent="0.25">
      <c r="A15" s="5">
        <v>14</v>
      </c>
      <c r="B15" s="3" t="s">
        <v>238</v>
      </c>
      <c r="C15" s="6" t="str">
        <f>"99830222027818"</f>
        <v>99830222027818</v>
      </c>
      <c r="D15" s="9">
        <v>43090.772615740738</v>
      </c>
      <c r="E15" s="12" t="s">
        <v>252</v>
      </c>
      <c r="F15" s="3" t="s">
        <v>495</v>
      </c>
      <c r="G15" s="7" t="s">
        <v>31</v>
      </c>
      <c r="H15" s="10">
        <v>3</v>
      </c>
      <c r="I15" s="5" t="s">
        <v>32</v>
      </c>
    </row>
    <row r="16" spans="1:9" ht="31.5" x14ac:dyDescent="0.25">
      <c r="A16" s="5">
        <v>15</v>
      </c>
      <c r="B16" s="3" t="s">
        <v>238</v>
      </c>
      <c r="C16" s="6" t="str">
        <f>"200013412420"</f>
        <v>200013412420</v>
      </c>
      <c r="D16" s="9">
        <v>43090.774085648147</v>
      </c>
      <c r="E16" s="12" t="s">
        <v>253</v>
      </c>
      <c r="F16" s="3" t="s">
        <v>496</v>
      </c>
      <c r="G16" s="7" t="s">
        <v>33</v>
      </c>
      <c r="H16" s="10">
        <v>1</v>
      </c>
      <c r="I16" s="5" t="s">
        <v>34</v>
      </c>
    </row>
    <row r="17" spans="1:9" ht="31.5" x14ac:dyDescent="0.25">
      <c r="A17" s="5">
        <v>16</v>
      </c>
      <c r="B17" s="3" t="s">
        <v>238</v>
      </c>
      <c r="C17" s="6" t="str">
        <f>"09170822304178"</f>
        <v>09170822304178</v>
      </c>
      <c r="D17" s="9">
        <v>43090.770671296297</v>
      </c>
      <c r="E17" s="12" t="s">
        <v>254</v>
      </c>
      <c r="F17" s="3" t="s">
        <v>497</v>
      </c>
      <c r="G17" s="7" t="s">
        <v>35</v>
      </c>
      <c r="H17" s="10">
        <v>13</v>
      </c>
      <c r="I17" s="5" t="s">
        <v>36</v>
      </c>
    </row>
    <row r="18" spans="1:9" ht="31.5" x14ac:dyDescent="0.25">
      <c r="A18" s="5">
        <v>17</v>
      </c>
      <c r="B18" s="3" t="s">
        <v>238</v>
      </c>
      <c r="C18" s="6" t="str">
        <f>"200013416110"</f>
        <v>200013416110</v>
      </c>
      <c r="D18" s="9">
        <v>43090.774652777778</v>
      </c>
      <c r="E18" s="12" t="s">
        <v>255</v>
      </c>
      <c r="F18" s="3" t="s">
        <v>486</v>
      </c>
      <c r="G18" s="7" t="s">
        <v>37</v>
      </c>
      <c r="H18" s="10">
        <v>1</v>
      </c>
      <c r="I18" s="5" t="s">
        <v>38</v>
      </c>
    </row>
    <row r="19" spans="1:9" ht="31.5" x14ac:dyDescent="0.25">
      <c r="A19" s="5">
        <v>18</v>
      </c>
      <c r="B19" s="3" t="s">
        <v>238</v>
      </c>
      <c r="C19" s="6" t="str">
        <f>"99834322027818"</f>
        <v>99834322027818</v>
      </c>
      <c r="D19" s="9">
        <v>43090.769247685188</v>
      </c>
      <c r="E19" s="12" t="s">
        <v>256</v>
      </c>
      <c r="F19" s="3" t="s">
        <v>498</v>
      </c>
      <c r="G19" s="7" t="s">
        <v>39</v>
      </c>
      <c r="H19" s="10">
        <v>2</v>
      </c>
      <c r="I19" s="5" t="s">
        <v>40</v>
      </c>
    </row>
    <row r="20" spans="1:9" ht="31.5" x14ac:dyDescent="0.25">
      <c r="A20" s="5">
        <v>19</v>
      </c>
      <c r="B20" s="3" t="s">
        <v>238</v>
      </c>
      <c r="C20" s="6" t="str">
        <f>"99834622027818"</f>
        <v>99834622027818</v>
      </c>
      <c r="D20" s="9">
        <v>43090.764965277776</v>
      </c>
      <c r="E20" s="12" t="s">
        <v>257</v>
      </c>
      <c r="F20" s="3" t="s">
        <v>499</v>
      </c>
      <c r="G20" s="7" t="s">
        <v>41</v>
      </c>
      <c r="H20" s="10">
        <v>3</v>
      </c>
      <c r="I20" s="5" t="s">
        <v>42</v>
      </c>
    </row>
    <row r="21" spans="1:9" ht="31.5" x14ac:dyDescent="0.25">
      <c r="A21" s="5">
        <v>20</v>
      </c>
      <c r="B21" s="3" t="s">
        <v>238</v>
      </c>
      <c r="C21" s="6" t="str">
        <f>"99835222027818"</f>
        <v>99835222027818</v>
      </c>
      <c r="D21" s="9">
        <v>43090.771678240744</v>
      </c>
      <c r="E21" s="12" t="s">
        <v>258</v>
      </c>
      <c r="F21" s="3" t="s">
        <v>500</v>
      </c>
      <c r="G21" s="7" t="s">
        <v>43</v>
      </c>
      <c r="H21" s="10">
        <v>2</v>
      </c>
      <c r="I21" s="5" t="s">
        <v>44</v>
      </c>
    </row>
    <row r="22" spans="1:9" ht="31.5" x14ac:dyDescent="0.25">
      <c r="A22" s="5">
        <v>21</v>
      </c>
      <c r="B22" s="3" t="s">
        <v>238</v>
      </c>
      <c r="C22" s="6" t="str">
        <f>"99837122027818"</f>
        <v>99837122027818</v>
      </c>
      <c r="D22" s="9">
        <v>43090.768113425926</v>
      </c>
      <c r="E22" s="12" t="s">
        <v>259</v>
      </c>
      <c r="F22" s="3" t="s">
        <v>501</v>
      </c>
      <c r="G22" s="7" t="s">
        <v>45</v>
      </c>
      <c r="H22" s="10">
        <v>2</v>
      </c>
      <c r="I22" s="5" t="s">
        <v>44</v>
      </c>
    </row>
    <row r="23" spans="1:9" ht="31.5" x14ac:dyDescent="0.25">
      <c r="A23" s="5">
        <v>22</v>
      </c>
      <c r="B23" s="3" t="s">
        <v>238</v>
      </c>
      <c r="C23" s="6" t="str">
        <f>"99836322027818"</f>
        <v>99836322027818</v>
      </c>
      <c r="D23" s="9">
        <v>43090.769143518519</v>
      </c>
      <c r="E23" s="12" t="s">
        <v>260</v>
      </c>
      <c r="F23" s="3" t="s">
        <v>502</v>
      </c>
      <c r="G23" s="7" t="s">
        <v>46</v>
      </c>
      <c r="H23" s="10">
        <v>2</v>
      </c>
      <c r="I23" s="5" t="s">
        <v>47</v>
      </c>
    </row>
    <row r="24" spans="1:9" ht="31.5" x14ac:dyDescent="0.25">
      <c r="A24" s="5">
        <v>23</v>
      </c>
      <c r="B24" s="3" t="s">
        <v>238</v>
      </c>
      <c r="C24" s="6" t="str">
        <f>"99836422027818"</f>
        <v>99836422027818</v>
      </c>
      <c r="D24" s="9">
        <v>43090.769097222219</v>
      </c>
      <c r="E24" s="12" t="s">
        <v>261</v>
      </c>
      <c r="F24" s="3" t="s">
        <v>503</v>
      </c>
      <c r="G24" s="7" t="s">
        <v>48</v>
      </c>
      <c r="H24" s="10">
        <v>2</v>
      </c>
      <c r="I24" s="5" t="s">
        <v>49</v>
      </c>
    </row>
    <row r="25" spans="1:9" ht="31.5" x14ac:dyDescent="0.25">
      <c r="A25" s="5">
        <v>24</v>
      </c>
      <c r="B25" s="3" t="s">
        <v>238</v>
      </c>
      <c r="C25" s="6" t="str">
        <f>"99848322027818"</f>
        <v>99848322027818</v>
      </c>
      <c r="D25" s="9">
        <v>43090.761064814818</v>
      </c>
      <c r="E25" s="12" t="s">
        <v>262</v>
      </c>
      <c r="F25" s="3" t="s">
        <v>504</v>
      </c>
      <c r="G25" s="7">
        <v>447</v>
      </c>
      <c r="H25" s="10">
        <v>1</v>
      </c>
      <c r="I25" s="5" t="s">
        <v>50</v>
      </c>
    </row>
    <row r="26" spans="1:9" ht="31.5" x14ac:dyDescent="0.25">
      <c r="A26" s="5">
        <v>25</v>
      </c>
      <c r="B26" s="3" t="s">
        <v>238</v>
      </c>
      <c r="C26" s="6" t="str">
        <f>"99836922027818"</f>
        <v>99836922027818</v>
      </c>
      <c r="D26" s="9">
        <v>43090.770231481481</v>
      </c>
      <c r="E26" s="12" t="s">
        <v>263</v>
      </c>
      <c r="F26" s="3" t="s">
        <v>505</v>
      </c>
      <c r="G26" s="7" t="s">
        <v>51</v>
      </c>
      <c r="H26" s="10">
        <v>2</v>
      </c>
      <c r="I26" s="5" t="s">
        <v>52</v>
      </c>
    </row>
    <row r="27" spans="1:9" ht="31.5" x14ac:dyDescent="0.25">
      <c r="A27" s="5">
        <v>26</v>
      </c>
      <c r="B27" s="3" t="s">
        <v>238</v>
      </c>
      <c r="C27" s="6" t="str">
        <f>"99837222027818"</f>
        <v>99837222027818</v>
      </c>
      <c r="D27" s="9">
        <v>43090.772245370368</v>
      </c>
      <c r="E27" s="12" t="s">
        <v>264</v>
      </c>
      <c r="F27" s="3" t="s">
        <v>506</v>
      </c>
      <c r="G27" s="7" t="s">
        <v>53</v>
      </c>
      <c r="H27" s="10">
        <v>2</v>
      </c>
      <c r="I27" s="5" t="s">
        <v>54</v>
      </c>
    </row>
    <row r="28" spans="1:9" ht="31.5" x14ac:dyDescent="0.25">
      <c r="A28" s="5">
        <v>27</v>
      </c>
      <c r="B28" s="3" t="s">
        <v>238</v>
      </c>
      <c r="C28" s="6" t="str">
        <f>"09171022304178"</f>
        <v>09171022304178</v>
      </c>
      <c r="D28" s="9">
        <v>43090.769930555558</v>
      </c>
      <c r="E28" s="12" t="s">
        <v>265</v>
      </c>
      <c r="F28" s="3" t="s">
        <v>507</v>
      </c>
      <c r="G28" s="7" t="s">
        <v>55</v>
      </c>
      <c r="H28" s="10">
        <v>9</v>
      </c>
      <c r="I28" s="5" t="s">
        <v>56</v>
      </c>
    </row>
    <row r="29" spans="1:9" ht="31.5" x14ac:dyDescent="0.25">
      <c r="A29" s="5">
        <v>28</v>
      </c>
      <c r="B29" s="3" t="s">
        <v>238</v>
      </c>
      <c r="C29" s="6" t="str">
        <f>"99838022027818"</f>
        <v>99838022027818</v>
      </c>
      <c r="D29" s="9">
        <v>43090.766782407409</v>
      </c>
      <c r="E29" s="12" t="s">
        <v>266</v>
      </c>
      <c r="F29" s="3" t="s">
        <v>508</v>
      </c>
      <c r="G29" s="7" t="s">
        <v>57</v>
      </c>
      <c r="H29" s="10">
        <v>2</v>
      </c>
      <c r="I29" s="5" t="s">
        <v>52</v>
      </c>
    </row>
    <row r="30" spans="1:9" ht="31.5" x14ac:dyDescent="0.25">
      <c r="A30" s="5">
        <v>29</v>
      </c>
      <c r="B30" s="3" t="s">
        <v>238</v>
      </c>
      <c r="C30" s="6" t="str">
        <f>"99838122027818"</f>
        <v>99838122027818</v>
      </c>
      <c r="D30" s="9">
        <v>43090.76761574074</v>
      </c>
      <c r="E30" s="12" t="s">
        <v>267</v>
      </c>
      <c r="F30" s="3" t="s">
        <v>509</v>
      </c>
      <c r="G30" s="7" t="s">
        <v>58</v>
      </c>
      <c r="H30" s="10">
        <v>2</v>
      </c>
      <c r="I30" s="5" t="s">
        <v>59</v>
      </c>
    </row>
    <row r="31" spans="1:9" ht="31.5" x14ac:dyDescent="0.25">
      <c r="A31" s="5">
        <v>30</v>
      </c>
      <c r="B31" s="3" t="s">
        <v>238</v>
      </c>
      <c r="C31" s="6" t="str">
        <f>"99838222027818"</f>
        <v>99838222027818</v>
      </c>
      <c r="D31" s="9">
        <v>43090.771770833337</v>
      </c>
      <c r="E31" s="12" t="s">
        <v>268</v>
      </c>
      <c r="F31" s="3" t="s">
        <v>510</v>
      </c>
      <c r="G31" s="7" t="s">
        <v>60</v>
      </c>
      <c r="H31" s="10">
        <v>2</v>
      </c>
      <c r="I31" s="5" t="s">
        <v>61</v>
      </c>
    </row>
    <row r="32" spans="1:9" ht="31.5" x14ac:dyDescent="0.25">
      <c r="A32" s="5">
        <v>31</v>
      </c>
      <c r="B32" s="3" t="s">
        <v>238</v>
      </c>
      <c r="C32" s="6" t="str">
        <f>"99839022027818"</f>
        <v>99839022027818</v>
      </c>
      <c r="D32" s="9">
        <v>43090.76630787037</v>
      </c>
      <c r="E32" s="12" t="s">
        <v>269</v>
      </c>
      <c r="F32" s="3" t="s">
        <v>511</v>
      </c>
      <c r="G32" s="7" t="s">
        <v>62</v>
      </c>
      <c r="H32" s="10">
        <v>3</v>
      </c>
      <c r="I32" s="5" t="s">
        <v>63</v>
      </c>
    </row>
    <row r="33" spans="1:9" ht="31.5" x14ac:dyDescent="0.25">
      <c r="A33" s="5">
        <v>32</v>
      </c>
      <c r="B33" s="3" t="s">
        <v>238</v>
      </c>
      <c r="C33" s="6" t="str">
        <f>"99839222027818"</f>
        <v>99839222027818</v>
      </c>
      <c r="D33" s="9">
        <v>43090.766342592593</v>
      </c>
      <c r="E33" s="12" t="s">
        <v>270</v>
      </c>
      <c r="F33" s="3" t="s">
        <v>512</v>
      </c>
      <c r="G33" s="7" t="s">
        <v>64</v>
      </c>
      <c r="H33" s="10">
        <v>3</v>
      </c>
      <c r="I33" s="5" t="s">
        <v>65</v>
      </c>
    </row>
    <row r="34" spans="1:9" ht="31.5" x14ac:dyDescent="0.25">
      <c r="A34" s="5">
        <v>33</v>
      </c>
      <c r="B34" s="3" t="s">
        <v>238</v>
      </c>
      <c r="C34" s="6" t="str">
        <f>"99839422027818"</f>
        <v>99839422027818</v>
      </c>
      <c r="D34" s="9">
        <v>43090.773379629631</v>
      </c>
      <c r="E34" s="12" t="s">
        <v>271</v>
      </c>
      <c r="F34" s="3" t="s">
        <v>513</v>
      </c>
      <c r="G34" s="7" t="s">
        <v>66</v>
      </c>
      <c r="H34" s="10">
        <v>2</v>
      </c>
      <c r="I34" s="5" t="s">
        <v>26</v>
      </c>
    </row>
    <row r="35" spans="1:9" ht="31.5" x14ac:dyDescent="0.25">
      <c r="A35" s="5">
        <v>34</v>
      </c>
      <c r="B35" s="3" t="s">
        <v>238</v>
      </c>
      <c r="C35" s="6" t="str">
        <f>"99837022027818"</f>
        <v>99837022027818</v>
      </c>
      <c r="D35" s="9">
        <v>43090.770150462966</v>
      </c>
      <c r="E35" s="12" t="s">
        <v>272</v>
      </c>
      <c r="F35" s="3" t="s">
        <v>509</v>
      </c>
      <c r="G35" s="7" t="s">
        <v>67</v>
      </c>
      <c r="H35" s="10">
        <v>2</v>
      </c>
      <c r="I35" s="5" t="s">
        <v>47</v>
      </c>
    </row>
    <row r="36" spans="1:9" ht="31.5" x14ac:dyDescent="0.25">
      <c r="A36" s="5">
        <v>35</v>
      </c>
      <c r="B36" s="3" t="s">
        <v>238</v>
      </c>
      <c r="C36" s="6" t="str">
        <f>"99840122027818"</f>
        <v>99840122027818</v>
      </c>
      <c r="D36" s="9">
        <v>43090.772407407407</v>
      </c>
      <c r="E36" s="12" t="s">
        <v>273</v>
      </c>
      <c r="F36" s="3" t="s">
        <v>514</v>
      </c>
      <c r="G36" s="7">
        <v>102</v>
      </c>
      <c r="H36" s="10">
        <v>1</v>
      </c>
      <c r="I36" s="5" t="s">
        <v>68</v>
      </c>
    </row>
    <row r="37" spans="1:9" ht="31.5" x14ac:dyDescent="0.25">
      <c r="A37" s="5">
        <v>36</v>
      </c>
      <c r="B37" s="3" t="s">
        <v>238</v>
      </c>
      <c r="C37" s="6" t="str">
        <f>"99841622027818"</f>
        <v>99841622027818</v>
      </c>
      <c r="D37" s="9">
        <v>43090.772268518522</v>
      </c>
      <c r="E37" s="12" t="s">
        <v>274</v>
      </c>
      <c r="F37" s="3" t="s">
        <v>515</v>
      </c>
      <c r="G37" s="7">
        <v>117</v>
      </c>
      <c r="H37" s="10">
        <v>1</v>
      </c>
      <c r="I37" s="5" t="s">
        <v>69</v>
      </c>
    </row>
    <row r="38" spans="1:9" ht="31.5" x14ac:dyDescent="0.25">
      <c r="A38" s="5">
        <v>37</v>
      </c>
      <c r="B38" s="3" t="s">
        <v>238</v>
      </c>
      <c r="C38" s="6" t="str">
        <f>"99841922027818"</f>
        <v>99841922027818</v>
      </c>
      <c r="D38" s="9">
        <v>43090.759444444448</v>
      </c>
      <c r="E38" s="12" t="s">
        <v>275</v>
      </c>
      <c r="F38" s="3" t="s">
        <v>516</v>
      </c>
      <c r="G38" s="7">
        <v>120</v>
      </c>
      <c r="H38" s="10">
        <v>1</v>
      </c>
      <c r="I38" s="5" t="s">
        <v>70</v>
      </c>
    </row>
    <row r="39" spans="1:9" ht="31.5" x14ac:dyDescent="0.25">
      <c r="A39" s="5">
        <v>38</v>
      </c>
      <c r="B39" s="3" t="s">
        <v>238</v>
      </c>
      <c r="C39" s="6" t="str">
        <f>"99842822027818"</f>
        <v>99842822027818</v>
      </c>
      <c r="D39" s="9">
        <v>43090.76122685185</v>
      </c>
      <c r="E39" s="12" t="s">
        <v>276</v>
      </c>
      <c r="F39" s="3" t="s">
        <v>487</v>
      </c>
      <c r="G39" s="7">
        <v>129</v>
      </c>
      <c r="H39" s="10">
        <v>1</v>
      </c>
      <c r="I39" s="5" t="s">
        <v>16</v>
      </c>
    </row>
    <row r="40" spans="1:9" ht="31.5" x14ac:dyDescent="0.25">
      <c r="A40" s="5">
        <v>39</v>
      </c>
      <c r="B40" s="3" t="s">
        <v>238</v>
      </c>
      <c r="C40" s="6" t="str">
        <f>"200013417220"</f>
        <v>200013417220</v>
      </c>
      <c r="D40" s="9">
        <v>43090.774050925924</v>
      </c>
      <c r="E40" s="12" t="s">
        <v>277</v>
      </c>
      <c r="F40" s="3" t="s">
        <v>491</v>
      </c>
      <c r="G40" s="7">
        <v>128</v>
      </c>
      <c r="H40" s="10">
        <v>1</v>
      </c>
      <c r="I40" s="5" t="s">
        <v>71</v>
      </c>
    </row>
    <row r="41" spans="1:9" ht="31.5" x14ac:dyDescent="0.25">
      <c r="A41" s="5">
        <v>40</v>
      </c>
      <c r="B41" s="3" t="s">
        <v>238</v>
      </c>
      <c r="C41" s="6" t="str">
        <f>"99842622027818"</f>
        <v>99842622027818</v>
      </c>
      <c r="D41" s="9">
        <v>43090.759340277778</v>
      </c>
      <c r="E41" s="12" t="s">
        <v>278</v>
      </c>
      <c r="F41" s="3" t="s">
        <v>517</v>
      </c>
      <c r="G41" s="7">
        <v>127</v>
      </c>
      <c r="H41" s="10">
        <v>1</v>
      </c>
      <c r="I41" s="5" t="s">
        <v>63</v>
      </c>
    </row>
    <row r="42" spans="1:9" ht="31.5" x14ac:dyDescent="0.25">
      <c r="A42" s="5">
        <v>41</v>
      </c>
      <c r="B42" s="3" t="s">
        <v>238</v>
      </c>
      <c r="C42" s="6" t="str">
        <f>"99842522027818"</f>
        <v>99842522027818</v>
      </c>
      <c r="D42" s="9">
        <v>43090.761932870373</v>
      </c>
      <c r="E42" s="12" t="s">
        <v>279</v>
      </c>
      <c r="F42" s="3" t="s">
        <v>509</v>
      </c>
      <c r="G42" s="7">
        <v>126</v>
      </c>
      <c r="H42" s="10">
        <v>1</v>
      </c>
      <c r="I42" s="5" t="s">
        <v>47</v>
      </c>
    </row>
    <row r="43" spans="1:9" ht="31.5" x14ac:dyDescent="0.25">
      <c r="A43" s="5">
        <v>42</v>
      </c>
      <c r="B43" s="3" t="s">
        <v>238</v>
      </c>
      <c r="C43" s="6" t="str">
        <f>"99843322027818"</f>
        <v>99843322027818</v>
      </c>
      <c r="D43" s="9">
        <v>43090.761990740742</v>
      </c>
      <c r="E43" s="12" t="s">
        <v>280</v>
      </c>
      <c r="F43" s="3" t="s">
        <v>518</v>
      </c>
      <c r="G43" s="7">
        <v>397</v>
      </c>
      <c r="H43" s="10">
        <v>1</v>
      </c>
      <c r="I43" s="5" t="s">
        <v>52</v>
      </c>
    </row>
    <row r="44" spans="1:9" ht="31.5" x14ac:dyDescent="0.25">
      <c r="A44" s="5">
        <v>43</v>
      </c>
      <c r="B44" s="3" t="s">
        <v>238</v>
      </c>
      <c r="C44" s="6" t="str">
        <f>"99843422027818"</f>
        <v>99843422027818</v>
      </c>
      <c r="D44" s="9">
        <v>43090.761134259257</v>
      </c>
      <c r="E44" s="12" t="s">
        <v>281</v>
      </c>
      <c r="F44" s="3" t="s">
        <v>519</v>
      </c>
      <c r="G44" s="7">
        <v>398</v>
      </c>
      <c r="H44" s="10">
        <v>1</v>
      </c>
      <c r="I44" s="5" t="s">
        <v>72</v>
      </c>
    </row>
    <row r="45" spans="1:9" ht="31.5" x14ac:dyDescent="0.25">
      <c r="A45" s="5">
        <v>44</v>
      </c>
      <c r="B45" s="3" t="s">
        <v>238</v>
      </c>
      <c r="C45" s="6" t="str">
        <f>"99845622027818"</f>
        <v>99845622027818</v>
      </c>
      <c r="D45" s="9">
        <v>43090.76189814815</v>
      </c>
      <c r="E45" s="12" t="s">
        <v>282</v>
      </c>
      <c r="F45" s="3" t="s">
        <v>492</v>
      </c>
      <c r="G45" s="7">
        <v>420</v>
      </c>
      <c r="H45" s="10">
        <v>1</v>
      </c>
      <c r="I45" s="5" t="s">
        <v>73</v>
      </c>
    </row>
    <row r="46" spans="1:9" ht="31.5" x14ac:dyDescent="0.25">
      <c r="A46" s="5">
        <v>45</v>
      </c>
      <c r="B46" s="3" t="s">
        <v>238</v>
      </c>
      <c r="C46" s="6" t="str">
        <f>"99843622027818"</f>
        <v>99843622027818</v>
      </c>
      <c r="D46" s="9">
        <v>43090.761747685188</v>
      </c>
      <c r="E46" s="12" t="s">
        <v>283</v>
      </c>
      <c r="F46" s="3" t="s">
        <v>520</v>
      </c>
      <c r="G46" s="7">
        <v>400</v>
      </c>
      <c r="H46" s="10">
        <v>1</v>
      </c>
      <c r="I46" s="5" t="s">
        <v>52</v>
      </c>
    </row>
    <row r="47" spans="1:9" ht="31.5" x14ac:dyDescent="0.25">
      <c r="A47" s="5">
        <v>46</v>
      </c>
      <c r="B47" s="3" t="s">
        <v>238</v>
      </c>
      <c r="C47" s="6" t="str">
        <f>"99835422027818"</f>
        <v>99835422027818</v>
      </c>
      <c r="D47" s="9">
        <v>43090.77034722222</v>
      </c>
      <c r="E47" s="12" t="s">
        <v>284</v>
      </c>
      <c r="F47" s="3" t="s">
        <v>521</v>
      </c>
      <c r="G47" s="7" t="s">
        <v>74</v>
      </c>
      <c r="H47" s="10">
        <v>2</v>
      </c>
      <c r="I47" s="5" t="s">
        <v>40</v>
      </c>
    </row>
    <row r="48" spans="1:9" ht="31.5" x14ac:dyDescent="0.25">
      <c r="A48" s="5">
        <v>47</v>
      </c>
      <c r="B48" s="3" t="s">
        <v>238</v>
      </c>
      <c r="C48" s="6" t="str">
        <f>"99845922027818"</f>
        <v>99845922027818</v>
      </c>
      <c r="D48" s="9">
        <v>43090.762175925927</v>
      </c>
      <c r="E48" s="12" t="s">
        <v>285</v>
      </c>
      <c r="F48" s="3" t="s">
        <v>522</v>
      </c>
      <c r="G48" s="7">
        <v>423</v>
      </c>
      <c r="H48" s="10">
        <v>1</v>
      </c>
      <c r="I48" s="5" t="s">
        <v>47</v>
      </c>
    </row>
    <row r="49" spans="1:9" ht="31.5" x14ac:dyDescent="0.25">
      <c r="A49" s="5">
        <v>48</v>
      </c>
      <c r="B49" s="3" t="s">
        <v>238</v>
      </c>
      <c r="C49" s="6" t="str">
        <f>"99845822027818"</f>
        <v>99845822027818</v>
      </c>
      <c r="D49" s="9">
        <v>43090.759155092594</v>
      </c>
      <c r="E49" s="12" t="s">
        <v>286</v>
      </c>
      <c r="F49" s="3" t="s">
        <v>494</v>
      </c>
      <c r="G49" s="7">
        <v>422</v>
      </c>
      <c r="H49" s="10">
        <v>1</v>
      </c>
      <c r="I49" s="5" t="s">
        <v>12</v>
      </c>
    </row>
    <row r="50" spans="1:9" ht="31.5" x14ac:dyDescent="0.25">
      <c r="A50" s="5">
        <v>49</v>
      </c>
      <c r="B50" s="3" t="s">
        <v>238</v>
      </c>
      <c r="C50" s="6" t="str">
        <f>"99847622027818"</f>
        <v>99847622027818</v>
      </c>
      <c r="D50" s="9">
        <v>43090.761863425927</v>
      </c>
      <c r="E50" s="12" t="s">
        <v>287</v>
      </c>
      <c r="F50" s="3" t="s">
        <v>523</v>
      </c>
      <c r="G50" s="7">
        <v>440</v>
      </c>
      <c r="H50" s="10">
        <v>1</v>
      </c>
      <c r="I50" s="5" t="s">
        <v>75</v>
      </c>
    </row>
    <row r="51" spans="1:9" ht="31.5" x14ac:dyDescent="0.25">
      <c r="A51" s="5">
        <v>50</v>
      </c>
      <c r="B51" s="3" t="s">
        <v>238</v>
      </c>
      <c r="C51" s="6" t="str">
        <f>"99847122027818"</f>
        <v>99847122027818</v>
      </c>
      <c r="D51" s="9">
        <v>43090.759340277778</v>
      </c>
      <c r="E51" s="12" t="s">
        <v>288</v>
      </c>
      <c r="F51" s="3" t="s">
        <v>524</v>
      </c>
      <c r="G51" s="7">
        <v>435</v>
      </c>
      <c r="H51" s="10">
        <v>1</v>
      </c>
      <c r="I51" s="5" t="s">
        <v>26</v>
      </c>
    </row>
    <row r="52" spans="1:9" ht="31.5" x14ac:dyDescent="0.25">
      <c r="A52" s="5">
        <v>51</v>
      </c>
      <c r="B52" s="3" t="s">
        <v>238</v>
      </c>
      <c r="C52" s="6" t="str">
        <f>"99848022027818"</f>
        <v>99848022027818</v>
      </c>
      <c r="D52" s="9">
        <v>43090.761273148149</v>
      </c>
      <c r="E52" s="12" t="s">
        <v>289</v>
      </c>
      <c r="F52" s="3" t="s">
        <v>525</v>
      </c>
      <c r="G52" s="7">
        <v>444</v>
      </c>
      <c r="H52" s="10">
        <v>1</v>
      </c>
      <c r="I52" s="5" t="s">
        <v>52</v>
      </c>
    </row>
    <row r="53" spans="1:9" ht="31.5" x14ac:dyDescent="0.25">
      <c r="A53" s="5">
        <v>52</v>
      </c>
      <c r="B53" s="3" t="s">
        <v>238</v>
      </c>
      <c r="C53" s="6" t="str">
        <f>"99848222027818"</f>
        <v>99848222027818</v>
      </c>
      <c r="D53" s="9">
        <v>43090.760983796295</v>
      </c>
      <c r="E53" s="12" t="s">
        <v>290</v>
      </c>
      <c r="F53" s="3" t="s">
        <v>519</v>
      </c>
      <c r="G53" s="7">
        <v>446</v>
      </c>
      <c r="H53" s="10">
        <v>1</v>
      </c>
      <c r="I53" s="5" t="s">
        <v>76</v>
      </c>
    </row>
    <row r="54" spans="1:9" ht="31.5" x14ac:dyDescent="0.25">
      <c r="A54" s="5">
        <v>53</v>
      </c>
      <c r="B54" s="3" t="s">
        <v>238</v>
      </c>
      <c r="C54" s="6" t="str">
        <f>"99848622027818"</f>
        <v>99848622027818</v>
      </c>
      <c r="D54" s="9">
        <v>43090.759143518517</v>
      </c>
      <c r="E54" s="12" t="s">
        <v>291</v>
      </c>
      <c r="F54" s="3" t="s">
        <v>526</v>
      </c>
      <c r="G54" s="7">
        <v>450</v>
      </c>
      <c r="H54" s="10">
        <v>1</v>
      </c>
      <c r="I54" s="5" t="s">
        <v>12</v>
      </c>
    </row>
    <row r="55" spans="1:9" ht="31.5" x14ac:dyDescent="0.25">
      <c r="A55" s="5">
        <v>54</v>
      </c>
      <c r="B55" s="3" t="s">
        <v>238</v>
      </c>
      <c r="C55" s="6" t="str">
        <f>"99847722027818"</f>
        <v>99847722027818</v>
      </c>
      <c r="D55" s="9">
        <v>43090.761134259257</v>
      </c>
      <c r="E55" s="12" t="s">
        <v>292</v>
      </c>
      <c r="F55" s="3" t="s">
        <v>511</v>
      </c>
      <c r="G55" s="7">
        <v>441</v>
      </c>
      <c r="H55" s="10">
        <v>1</v>
      </c>
      <c r="I55" s="5" t="s">
        <v>77</v>
      </c>
    </row>
    <row r="56" spans="1:9" ht="31.5" x14ac:dyDescent="0.25">
      <c r="A56" s="5">
        <v>55</v>
      </c>
      <c r="B56" s="3" t="s">
        <v>238</v>
      </c>
      <c r="C56" s="6" t="str">
        <f>"99849222027818"</f>
        <v>99849222027818</v>
      </c>
      <c r="D56" s="9">
        <v>43090.761365740742</v>
      </c>
      <c r="E56" s="12" t="s">
        <v>293</v>
      </c>
      <c r="F56" s="3" t="s">
        <v>527</v>
      </c>
      <c r="G56" s="7">
        <v>456</v>
      </c>
      <c r="H56" s="10">
        <v>1</v>
      </c>
      <c r="I56" s="5" t="s">
        <v>40</v>
      </c>
    </row>
    <row r="57" spans="1:9" ht="31.5" x14ac:dyDescent="0.25">
      <c r="A57" s="5">
        <v>56</v>
      </c>
      <c r="B57" s="3" t="s">
        <v>238</v>
      </c>
      <c r="C57" s="6" t="str">
        <f>"99849422027818"</f>
        <v>99849422027818</v>
      </c>
      <c r="D57" s="9">
        <v>43090.760601851849</v>
      </c>
      <c r="E57" s="12" t="s">
        <v>294</v>
      </c>
      <c r="F57" s="3" t="s">
        <v>491</v>
      </c>
      <c r="G57" s="7">
        <v>458</v>
      </c>
      <c r="H57" s="10">
        <v>1</v>
      </c>
      <c r="I57" s="5" t="s">
        <v>78</v>
      </c>
    </row>
    <row r="58" spans="1:9" ht="31.5" x14ac:dyDescent="0.25">
      <c r="A58" s="5">
        <v>57</v>
      </c>
      <c r="B58" s="3" t="s">
        <v>238</v>
      </c>
      <c r="C58" s="6" t="str">
        <f>"99847022027818"</f>
        <v>99847022027818</v>
      </c>
      <c r="D58" s="9">
        <v>43090.761967592596</v>
      </c>
      <c r="E58" s="12" t="s">
        <v>295</v>
      </c>
      <c r="F58" s="3" t="s">
        <v>504</v>
      </c>
      <c r="G58" s="7">
        <v>434</v>
      </c>
      <c r="H58" s="10">
        <v>1</v>
      </c>
      <c r="I58" s="5" t="s">
        <v>79</v>
      </c>
    </row>
    <row r="59" spans="1:9" ht="31.5" x14ac:dyDescent="0.25">
      <c r="A59" s="5">
        <v>58</v>
      </c>
      <c r="B59" s="3" t="s">
        <v>238</v>
      </c>
      <c r="C59" s="6" t="str">
        <f>"99848122027818"</f>
        <v>99848122027818</v>
      </c>
      <c r="D59" s="9">
        <v>43090.761342592596</v>
      </c>
      <c r="E59" s="12" t="s">
        <v>296</v>
      </c>
      <c r="F59" s="3" t="s">
        <v>528</v>
      </c>
      <c r="G59" s="7">
        <v>445</v>
      </c>
      <c r="H59" s="10">
        <v>1</v>
      </c>
      <c r="I59" s="5" t="s">
        <v>52</v>
      </c>
    </row>
    <row r="60" spans="1:9" ht="31.5" x14ac:dyDescent="0.25">
      <c r="A60" s="5">
        <v>59</v>
      </c>
      <c r="B60" s="3" t="s">
        <v>238</v>
      </c>
      <c r="C60" s="6" t="str">
        <f>"99832422027818"</f>
        <v>99832422027818</v>
      </c>
      <c r="D60" s="9">
        <v>43090.772233796299</v>
      </c>
      <c r="E60" s="12" t="s">
        <v>297</v>
      </c>
      <c r="F60" s="3" t="s">
        <v>529</v>
      </c>
      <c r="G60" s="7" t="s">
        <v>80</v>
      </c>
      <c r="H60" s="10">
        <v>1</v>
      </c>
      <c r="I60" s="5" t="s">
        <v>81</v>
      </c>
    </row>
    <row r="61" spans="1:9" ht="31.5" x14ac:dyDescent="0.25">
      <c r="A61" s="5">
        <v>60</v>
      </c>
      <c r="B61" s="3" t="s">
        <v>238</v>
      </c>
      <c r="C61" s="6" t="str">
        <f>"99844422027818"</f>
        <v>99844422027818</v>
      </c>
      <c r="D61" s="9">
        <v>43090.773101851853</v>
      </c>
      <c r="E61" s="12" t="s">
        <v>298</v>
      </c>
      <c r="F61" s="3" t="s">
        <v>530</v>
      </c>
      <c r="G61" s="7">
        <v>408</v>
      </c>
      <c r="H61" s="10">
        <v>1</v>
      </c>
      <c r="I61" s="5" t="s">
        <v>18</v>
      </c>
    </row>
    <row r="62" spans="1:9" ht="31.5" x14ac:dyDescent="0.25">
      <c r="A62" s="5">
        <v>61</v>
      </c>
      <c r="B62" s="3" t="s">
        <v>238</v>
      </c>
      <c r="C62" s="6" t="str">
        <f>"99836822027818"</f>
        <v>99836822027818</v>
      </c>
      <c r="D62" s="9">
        <v>43090.766805555555</v>
      </c>
      <c r="E62" s="12" t="s">
        <v>299</v>
      </c>
      <c r="F62" s="3" t="s">
        <v>531</v>
      </c>
      <c r="G62" s="7" t="s">
        <v>82</v>
      </c>
      <c r="H62" s="10">
        <v>2</v>
      </c>
      <c r="I62" s="5" t="s">
        <v>63</v>
      </c>
    </row>
    <row r="63" spans="1:9" ht="31.5" x14ac:dyDescent="0.25">
      <c r="A63" s="5">
        <v>62</v>
      </c>
      <c r="B63" s="3" t="s">
        <v>238</v>
      </c>
      <c r="C63" s="6" t="str">
        <f>"99836522027818"</f>
        <v>99836522027818</v>
      </c>
      <c r="D63" s="9">
        <v>43090.765173611115</v>
      </c>
      <c r="E63" s="12" t="s">
        <v>300</v>
      </c>
      <c r="F63" s="3" t="s">
        <v>532</v>
      </c>
      <c r="G63" s="7" t="s">
        <v>83</v>
      </c>
      <c r="H63" s="10">
        <v>3</v>
      </c>
      <c r="I63" s="5" t="s">
        <v>84</v>
      </c>
    </row>
    <row r="64" spans="1:9" ht="31.5" x14ac:dyDescent="0.25">
      <c r="A64" s="5">
        <v>63</v>
      </c>
      <c r="B64" s="3" t="s">
        <v>238</v>
      </c>
      <c r="C64" s="6" t="str">
        <f>"99845022027818"</f>
        <v>99845022027818</v>
      </c>
      <c r="D64" s="9">
        <v>43090.759189814817</v>
      </c>
      <c r="E64" s="12" t="s">
        <v>301</v>
      </c>
      <c r="F64" s="3" t="s">
        <v>533</v>
      </c>
      <c r="G64" s="7">
        <v>414</v>
      </c>
      <c r="H64" s="10">
        <v>1</v>
      </c>
      <c r="I64" s="5" t="s">
        <v>52</v>
      </c>
    </row>
    <row r="65" spans="1:9" ht="31.5" x14ac:dyDescent="0.25">
      <c r="A65" s="5">
        <v>64</v>
      </c>
      <c r="B65" s="3" t="s">
        <v>238</v>
      </c>
      <c r="C65" s="6" t="str">
        <f>"99846222027818"</f>
        <v>99846222027818</v>
      </c>
      <c r="D65" s="9">
        <v>43090.762106481481</v>
      </c>
      <c r="E65" s="12" t="s">
        <v>302</v>
      </c>
      <c r="F65" s="3" t="s">
        <v>523</v>
      </c>
      <c r="G65" s="7">
        <v>426</v>
      </c>
      <c r="H65" s="10">
        <v>1</v>
      </c>
      <c r="I65" s="5" t="s">
        <v>84</v>
      </c>
    </row>
    <row r="66" spans="1:9" ht="31.5" x14ac:dyDescent="0.25">
      <c r="A66" s="5">
        <v>65</v>
      </c>
      <c r="B66" s="3" t="s">
        <v>238</v>
      </c>
      <c r="C66" s="6" t="str">
        <f>"99833222027818"</f>
        <v>99833222027818</v>
      </c>
      <c r="D66" s="9">
        <v>43090.762013888889</v>
      </c>
      <c r="E66" s="12" t="s">
        <v>303</v>
      </c>
      <c r="F66" s="3" t="s">
        <v>534</v>
      </c>
      <c r="G66" s="7" t="s">
        <v>85</v>
      </c>
      <c r="H66" s="10">
        <v>1</v>
      </c>
      <c r="I66" s="5" t="s">
        <v>86</v>
      </c>
    </row>
    <row r="67" spans="1:9" ht="31.5" x14ac:dyDescent="0.25">
      <c r="A67" s="5">
        <v>66</v>
      </c>
      <c r="B67" s="3" t="s">
        <v>238</v>
      </c>
      <c r="C67" s="6" t="str">
        <f>"99831222027818"</f>
        <v>99831222027818</v>
      </c>
      <c r="D67" s="9">
        <v>43090.77039351852</v>
      </c>
      <c r="E67" s="12" t="s">
        <v>304</v>
      </c>
      <c r="F67" s="3" t="s">
        <v>489</v>
      </c>
      <c r="G67" s="7" t="s">
        <v>87</v>
      </c>
      <c r="H67" s="10">
        <v>1</v>
      </c>
      <c r="I67" s="5" t="s">
        <v>20</v>
      </c>
    </row>
    <row r="68" spans="1:9" ht="31.5" x14ac:dyDescent="0.25">
      <c r="A68" s="5">
        <v>67</v>
      </c>
      <c r="B68" s="3" t="s">
        <v>238</v>
      </c>
      <c r="C68" s="6" t="str">
        <f>"99828922027818"</f>
        <v>99828922027818</v>
      </c>
      <c r="D68" s="9">
        <v>43090.773194444446</v>
      </c>
      <c r="E68" s="12" t="s">
        <v>305</v>
      </c>
      <c r="F68" s="3" t="s">
        <v>523</v>
      </c>
      <c r="G68" s="7" t="s">
        <v>88</v>
      </c>
      <c r="H68" s="10">
        <v>2</v>
      </c>
      <c r="I68" s="5" t="s">
        <v>84</v>
      </c>
    </row>
    <row r="69" spans="1:9" ht="31.5" x14ac:dyDescent="0.25">
      <c r="A69" s="3">
        <v>68</v>
      </c>
      <c r="B69" s="3" t="s">
        <v>238</v>
      </c>
      <c r="C69" s="4" t="str">
        <f>"99835122027818"</f>
        <v>99835122027818</v>
      </c>
      <c r="D69" s="9">
        <v>43090.772453703707</v>
      </c>
      <c r="E69" s="12" t="s">
        <v>306</v>
      </c>
      <c r="F69" s="3" t="s">
        <v>535</v>
      </c>
      <c r="G69" s="7" t="s">
        <v>89</v>
      </c>
      <c r="H69" s="10">
        <v>2</v>
      </c>
      <c r="I69" s="3" t="s">
        <v>90</v>
      </c>
    </row>
    <row r="70" spans="1:9" ht="31.5" x14ac:dyDescent="0.25">
      <c r="A70" s="3">
        <v>69</v>
      </c>
      <c r="B70" s="3" t="s">
        <v>238</v>
      </c>
      <c r="C70" s="4" t="str">
        <f>"99829522027818"</f>
        <v>99829522027818</v>
      </c>
      <c r="D70" s="9">
        <v>43090.772650462961</v>
      </c>
      <c r="E70" s="12" t="s">
        <v>307</v>
      </c>
      <c r="F70" s="3" t="s">
        <v>536</v>
      </c>
      <c r="G70" s="7" t="s">
        <v>91</v>
      </c>
      <c r="H70" s="10">
        <v>2</v>
      </c>
      <c r="I70" s="3" t="s">
        <v>16</v>
      </c>
    </row>
    <row r="71" spans="1:9" ht="31.5" x14ac:dyDescent="0.25">
      <c r="A71" s="3">
        <v>70</v>
      </c>
      <c r="B71" s="3" t="s">
        <v>238</v>
      </c>
      <c r="C71" s="4" t="str">
        <f>"99837322027818"</f>
        <v>99837322027818</v>
      </c>
      <c r="D71" s="9">
        <v>43090.764999999999</v>
      </c>
      <c r="E71" s="12" t="s">
        <v>308</v>
      </c>
      <c r="F71" s="3" t="s">
        <v>527</v>
      </c>
      <c r="G71" s="7" t="s">
        <v>92</v>
      </c>
      <c r="H71" s="10">
        <v>3</v>
      </c>
      <c r="I71" s="3" t="s">
        <v>40</v>
      </c>
    </row>
    <row r="72" spans="1:9" ht="31.5" x14ac:dyDescent="0.25">
      <c r="A72" s="3">
        <v>71</v>
      </c>
      <c r="B72" s="3" t="s">
        <v>238</v>
      </c>
      <c r="C72" s="4" t="str">
        <f>"99832822027818"</f>
        <v>99832822027818</v>
      </c>
      <c r="D72" s="9">
        <v>43090.769120370373</v>
      </c>
      <c r="E72" s="12" t="s">
        <v>309</v>
      </c>
      <c r="F72" s="3" t="s">
        <v>535</v>
      </c>
      <c r="G72" s="7" t="s">
        <v>93</v>
      </c>
      <c r="H72" s="10">
        <v>1</v>
      </c>
      <c r="I72" s="3" t="s">
        <v>94</v>
      </c>
    </row>
    <row r="73" spans="1:9" ht="31.5" x14ac:dyDescent="0.25">
      <c r="A73" s="3">
        <v>72</v>
      </c>
      <c r="B73" s="3" t="s">
        <v>238</v>
      </c>
      <c r="C73" s="4" t="str">
        <f>"99828522027818"</f>
        <v>99828522027818</v>
      </c>
      <c r="D73" s="9">
        <v>43090.772881944446</v>
      </c>
      <c r="E73" s="12" t="s">
        <v>310</v>
      </c>
      <c r="F73" s="3" t="s">
        <v>537</v>
      </c>
      <c r="G73" s="7" t="s">
        <v>95</v>
      </c>
      <c r="H73" s="10">
        <v>2</v>
      </c>
      <c r="I73" s="3" t="s">
        <v>12</v>
      </c>
    </row>
    <row r="74" spans="1:9" ht="31.5" x14ac:dyDescent="0.25">
      <c r="A74" s="3">
        <v>73</v>
      </c>
      <c r="B74" s="3" t="s">
        <v>238</v>
      </c>
      <c r="C74" s="4" t="str">
        <f>"99828422027818"</f>
        <v>99828422027818</v>
      </c>
      <c r="D74" s="9">
        <v>43090.765844907408</v>
      </c>
      <c r="E74" s="12" t="s">
        <v>311</v>
      </c>
      <c r="F74" s="3" t="s">
        <v>538</v>
      </c>
      <c r="G74" s="7" t="s">
        <v>96</v>
      </c>
      <c r="H74" s="10">
        <v>3</v>
      </c>
      <c r="I74" s="3" t="s">
        <v>40</v>
      </c>
    </row>
    <row r="75" spans="1:9" ht="31.5" x14ac:dyDescent="0.25">
      <c r="A75" s="3">
        <v>74</v>
      </c>
      <c r="B75" s="3" t="s">
        <v>238</v>
      </c>
      <c r="C75" s="4" t="str">
        <f>"99828322027818"</f>
        <v>99828322027818</v>
      </c>
      <c r="D75" s="9">
        <v>43090.773159722223</v>
      </c>
      <c r="E75" s="12" t="s">
        <v>312</v>
      </c>
      <c r="F75" s="3" t="s">
        <v>539</v>
      </c>
      <c r="G75" s="7" t="s">
        <v>97</v>
      </c>
      <c r="H75" s="10">
        <v>2</v>
      </c>
      <c r="I75" s="3" t="s">
        <v>47</v>
      </c>
    </row>
    <row r="76" spans="1:9" ht="31.5" x14ac:dyDescent="0.25">
      <c r="A76" s="3">
        <v>75</v>
      </c>
      <c r="B76" s="3" t="s">
        <v>238</v>
      </c>
      <c r="C76" s="4" t="str">
        <f>"99828222027818"</f>
        <v>99828222027818</v>
      </c>
      <c r="D76" s="9">
        <v>43090.773344907408</v>
      </c>
      <c r="E76" s="12" t="s">
        <v>313</v>
      </c>
      <c r="F76" s="3" t="s">
        <v>489</v>
      </c>
      <c r="G76" s="7" t="s">
        <v>98</v>
      </c>
      <c r="H76" s="10">
        <v>2</v>
      </c>
      <c r="I76" s="3" t="s">
        <v>20</v>
      </c>
    </row>
    <row r="77" spans="1:9" ht="31.5" x14ac:dyDescent="0.25">
      <c r="A77" s="3">
        <v>76</v>
      </c>
      <c r="B77" s="3" t="s">
        <v>238</v>
      </c>
      <c r="C77" s="4" t="str">
        <f>"99828122027818"</f>
        <v>99828122027818</v>
      </c>
      <c r="D77" s="9">
        <v>43090.772291666668</v>
      </c>
      <c r="E77" s="12" t="s">
        <v>314</v>
      </c>
      <c r="F77" s="3" t="s">
        <v>514</v>
      </c>
      <c r="G77" s="7" t="s">
        <v>99</v>
      </c>
      <c r="H77" s="10">
        <v>2</v>
      </c>
      <c r="I77" s="3" t="s">
        <v>68</v>
      </c>
    </row>
    <row r="78" spans="1:9" ht="31.5" x14ac:dyDescent="0.25">
      <c r="A78" s="3">
        <v>77</v>
      </c>
      <c r="B78" s="3" t="s">
        <v>238</v>
      </c>
      <c r="C78" s="4" t="str">
        <f>"99828022027818"</f>
        <v>99828022027818</v>
      </c>
      <c r="D78" s="9">
        <v>43090.765752314815</v>
      </c>
      <c r="E78" s="12" t="s">
        <v>315</v>
      </c>
      <c r="F78" s="3" t="s">
        <v>540</v>
      </c>
      <c r="G78" s="7" t="s">
        <v>100</v>
      </c>
      <c r="H78" s="10">
        <v>3</v>
      </c>
      <c r="I78" s="3" t="s">
        <v>18</v>
      </c>
    </row>
    <row r="79" spans="1:9" ht="31.5" x14ac:dyDescent="0.25">
      <c r="A79" s="3">
        <v>78</v>
      </c>
      <c r="B79" s="3" t="s">
        <v>238</v>
      </c>
      <c r="C79" s="4" t="str">
        <f>"99827822027818"</f>
        <v>99827822027818</v>
      </c>
      <c r="D79" s="9">
        <v>43090.770416666666</v>
      </c>
      <c r="E79" s="12" t="s">
        <v>316</v>
      </c>
      <c r="F79" s="3" t="s">
        <v>494</v>
      </c>
      <c r="G79" s="7">
        <v>9453</v>
      </c>
      <c r="H79" s="10">
        <v>2</v>
      </c>
      <c r="I79" s="3" t="s">
        <v>12</v>
      </c>
    </row>
    <row r="80" spans="1:9" ht="31.5" x14ac:dyDescent="0.25">
      <c r="A80" s="3">
        <v>79</v>
      </c>
      <c r="B80" s="3" t="s">
        <v>238</v>
      </c>
      <c r="C80" s="4" t="str">
        <f>"99827722027818"</f>
        <v>99827722027818</v>
      </c>
      <c r="D80" s="9">
        <v>43090.76494212963</v>
      </c>
      <c r="E80" s="12" t="s">
        <v>317</v>
      </c>
      <c r="F80" s="3" t="s">
        <v>529</v>
      </c>
      <c r="G80" s="7" t="s">
        <v>101</v>
      </c>
      <c r="H80" s="10">
        <v>3</v>
      </c>
      <c r="I80" s="3" t="s">
        <v>26</v>
      </c>
    </row>
    <row r="81" spans="1:9" ht="31.5" x14ac:dyDescent="0.25">
      <c r="A81" s="3">
        <v>80</v>
      </c>
      <c r="B81" s="3" t="s">
        <v>238</v>
      </c>
      <c r="C81" s="4" t="str">
        <f>"99827622027818"</f>
        <v>99827622027818</v>
      </c>
      <c r="D81" s="9">
        <v>43090.773113425923</v>
      </c>
      <c r="E81" s="12" t="s">
        <v>318</v>
      </c>
      <c r="F81" s="3" t="s">
        <v>541</v>
      </c>
      <c r="G81" s="7" t="s">
        <v>102</v>
      </c>
      <c r="H81" s="10">
        <v>2</v>
      </c>
      <c r="I81" s="3" t="s">
        <v>103</v>
      </c>
    </row>
    <row r="82" spans="1:9" ht="31.5" x14ac:dyDescent="0.25">
      <c r="A82" s="3">
        <v>81</v>
      </c>
      <c r="B82" s="3" t="s">
        <v>238</v>
      </c>
      <c r="C82" s="4" t="str">
        <f>"99829822027818"</f>
        <v>99829822027818</v>
      </c>
      <c r="D82" s="9">
        <v>43090.773055555554</v>
      </c>
      <c r="E82" s="12" t="s">
        <v>319</v>
      </c>
      <c r="F82" s="3" t="s">
        <v>542</v>
      </c>
      <c r="G82" s="7" t="s">
        <v>104</v>
      </c>
      <c r="H82" s="10">
        <v>2</v>
      </c>
      <c r="I82" s="3" t="s">
        <v>105</v>
      </c>
    </row>
    <row r="83" spans="1:9" ht="31.5" x14ac:dyDescent="0.25">
      <c r="A83" s="3">
        <v>82</v>
      </c>
      <c r="B83" s="3" t="s">
        <v>238</v>
      </c>
      <c r="C83" s="4" t="str">
        <f>"99829722027818"</f>
        <v>99829722027818</v>
      </c>
      <c r="D83" s="9">
        <v>43090.772916666669</v>
      </c>
      <c r="E83" s="12" t="s">
        <v>320</v>
      </c>
      <c r="F83" s="3" t="s">
        <v>543</v>
      </c>
      <c r="G83" s="7" t="s">
        <v>106</v>
      </c>
      <c r="H83" s="10">
        <v>2</v>
      </c>
      <c r="I83" s="3" t="s">
        <v>52</v>
      </c>
    </row>
    <row r="84" spans="1:9" ht="31.5" x14ac:dyDescent="0.25">
      <c r="A84" s="3">
        <v>83</v>
      </c>
      <c r="B84" s="3" t="s">
        <v>238</v>
      </c>
      <c r="C84" s="4" t="str">
        <f>"99828822027818"</f>
        <v>99828822027818</v>
      </c>
      <c r="D84" s="9">
        <v>43090.771724537037</v>
      </c>
      <c r="E84" s="12" t="s">
        <v>321</v>
      </c>
      <c r="F84" s="3" t="s">
        <v>544</v>
      </c>
      <c r="G84" s="7" t="s">
        <v>107</v>
      </c>
      <c r="H84" s="10">
        <v>2</v>
      </c>
      <c r="I84" s="3" t="s">
        <v>108</v>
      </c>
    </row>
    <row r="85" spans="1:9" ht="31.5" x14ac:dyDescent="0.25">
      <c r="A85" s="3">
        <v>84</v>
      </c>
      <c r="B85" s="3" t="s">
        <v>238</v>
      </c>
      <c r="C85" s="4" t="str">
        <f>"99836022027818"</f>
        <v>99836022027818</v>
      </c>
      <c r="D85" s="9">
        <v>43090.768379629626</v>
      </c>
      <c r="E85" s="12" t="s">
        <v>322</v>
      </c>
      <c r="F85" s="3" t="s">
        <v>495</v>
      </c>
      <c r="G85" s="7" t="s">
        <v>109</v>
      </c>
      <c r="H85" s="10">
        <v>3</v>
      </c>
      <c r="I85" s="3" t="s">
        <v>110</v>
      </c>
    </row>
    <row r="86" spans="1:9" ht="31.5" x14ac:dyDescent="0.25">
      <c r="A86" s="3">
        <v>85</v>
      </c>
      <c r="B86" s="3" t="s">
        <v>238</v>
      </c>
      <c r="C86" s="4" t="str">
        <f>"99846922027818"</f>
        <v>99846922027818</v>
      </c>
      <c r="D86" s="9">
        <v>43090.761689814812</v>
      </c>
      <c r="E86" s="12" t="s">
        <v>323</v>
      </c>
      <c r="F86" s="3" t="s">
        <v>545</v>
      </c>
      <c r="G86" s="7">
        <v>433</v>
      </c>
      <c r="H86" s="10">
        <v>1</v>
      </c>
      <c r="I86" s="3" t="s">
        <v>111</v>
      </c>
    </row>
    <row r="87" spans="1:9" ht="31.5" x14ac:dyDescent="0.25">
      <c r="A87" s="3">
        <v>86</v>
      </c>
      <c r="B87" s="3" t="s">
        <v>238</v>
      </c>
      <c r="C87" s="4" t="str">
        <f>"99846822027818"</f>
        <v>99846822027818</v>
      </c>
      <c r="D87" s="9">
        <v>43090.761840277781</v>
      </c>
      <c r="E87" s="12" t="s">
        <v>324</v>
      </c>
      <c r="F87" s="3" t="s">
        <v>546</v>
      </c>
      <c r="G87" s="7">
        <v>432</v>
      </c>
      <c r="H87" s="10">
        <v>1</v>
      </c>
      <c r="I87" s="3" t="s">
        <v>84</v>
      </c>
    </row>
    <row r="88" spans="1:9" ht="31.5" x14ac:dyDescent="0.25">
      <c r="A88" s="3">
        <v>87</v>
      </c>
      <c r="B88" s="3" t="s">
        <v>238</v>
      </c>
      <c r="C88" s="4" t="str">
        <f>"99846722027818"</f>
        <v>99846722027818</v>
      </c>
      <c r="D88" s="9">
        <v>43090.761805555558</v>
      </c>
      <c r="E88" s="12" t="s">
        <v>325</v>
      </c>
      <c r="F88" s="3" t="s">
        <v>547</v>
      </c>
      <c r="G88" s="7">
        <v>431</v>
      </c>
      <c r="H88" s="10">
        <v>1</v>
      </c>
      <c r="I88" s="3" t="s">
        <v>63</v>
      </c>
    </row>
    <row r="89" spans="1:9" ht="31.5" x14ac:dyDescent="0.25">
      <c r="A89" s="3">
        <v>88</v>
      </c>
      <c r="B89" s="3" t="s">
        <v>238</v>
      </c>
      <c r="C89" s="4" t="str">
        <f>"99834822027818"</f>
        <v>99834822027818</v>
      </c>
      <c r="D89" s="9">
        <v>43090.768043981479</v>
      </c>
      <c r="E89" s="12" t="s">
        <v>326</v>
      </c>
      <c r="F89" s="3" t="s">
        <v>545</v>
      </c>
      <c r="G89" s="7" t="s">
        <v>112</v>
      </c>
      <c r="H89" s="10">
        <v>2</v>
      </c>
      <c r="I89" s="3" t="s">
        <v>16</v>
      </c>
    </row>
    <row r="90" spans="1:9" ht="31.5" x14ac:dyDescent="0.25">
      <c r="A90" s="3">
        <v>89</v>
      </c>
      <c r="B90" s="3" t="s">
        <v>238</v>
      </c>
      <c r="C90" s="4" t="str">
        <f>"99848822027818"</f>
        <v>99848822027818</v>
      </c>
      <c r="D90" s="9">
        <v>43090.761296296296</v>
      </c>
      <c r="E90" s="12" t="s">
        <v>327</v>
      </c>
      <c r="F90" s="3" t="s">
        <v>548</v>
      </c>
      <c r="G90" s="7">
        <v>452</v>
      </c>
      <c r="H90" s="10">
        <v>1</v>
      </c>
      <c r="I90" s="3" t="s">
        <v>113</v>
      </c>
    </row>
    <row r="91" spans="1:9" ht="31.5" x14ac:dyDescent="0.25">
      <c r="A91" s="3">
        <v>90</v>
      </c>
      <c r="B91" s="3" t="s">
        <v>238</v>
      </c>
      <c r="C91" s="4" t="str">
        <f>"99835522027818"</f>
        <v>99835522027818</v>
      </c>
      <c r="D91" s="9">
        <v>43090.77202546296</v>
      </c>
      <c r="E91" s="12" t="s">
        <v>328</v>
      </c>
      <c r="F91" s="3" t="s">
        <v>526</v>
      </c>
      <c r="G91" s="7" t="s">
        <v>114</v>
      </c>
      <c r="H91" s="10">
        <v>2</v>
      </c>
      <c r="I91" s="3" t="s">
        <v>12</v>
      </c>
    </row>
    <row r="92" spans="1:9" ht="31.5" x14ac:dyDescent="0.25">
      <c r="A92" s="3">
        <v>91</v>
      </c>
      <c r="B92" s="3" t="s">
        <v>238</v>
      </c>
      <c r="C92" s="4" t="str">
        <f>"99832322027818"</f>
        <v>99832322027818</v>
      </c>
      <c r="D92" s="9">
        <v>43090.772939814815</v>
      </c>
      <c r="E92" s="12" t="s">
        <v>329</v>
      </c>
      <c r="F92" s="3" t="s">
        <v>549</v>
      </c>
      <c r="G92" s="7" t="s">
        <v>115</v>
      </c>
      <c r="H92" s="10">
        <v>2</v>
      </c>
      <c r="I92" s="3" t="s">
        <v>116</v>
      </c>
    </row>
    <row r="93" spans="1:9" ht="31.5" x14ac:dyDescent="0.25">
      <c r="A93" s="3">
        <v>92</v>
      </c>
      <c r="B93" s="3" t="s">
        <v>238</v>
      </c>
      <c r="C93" s="4" t="str">
        <f>"99847822027818"</f>
        <v>99847822027818</v>
      </c>
      <c r="D93" s="9">
        <v>43090.761296296296</v>
      </c>
      <c r="E93" s="12" t="s">
        <v>330</v>
      </c>
      <c r="F93" s="3" t="s">
        <v>492</v>
      </c>
      <c r="G93" s="7">
        <v>442</v>
      </c>
      <c r="H93" s="10">
        <v>1</v>
      </c>
      <c r="I93" s="3" t="s">
        <v>117</v>
      </c>
    </row>
    <row r="94" spans="1:9" ht="31.5" x14ac:dyDescent="0.25">
      <c r="A94" s="3">
        <v>93</v>
      </c>
      <c r="B94" s="3" t="s">
        <v>238</v>
      </c>
      <c r="C94" s="4" t="str">
        <f>"99848422027818"</f>
        <v>99848422027818</v>
      </c>
      <c r="D94" s="9">
        <v>43090.759421296294</v>
      </c>
      <c r="E94" s="12" t="s">
        <v>331</v>
      </c>
      <c r="F94" s="3" t="s">
        <v>550</v>
      </c>
      <c r="G94" s="7">
        <v>448</v>
      </c>
      <c r="H94" s="10">
        <v>1</v>
      </c>
      <c r="I94" s="3" t="s">
        <v>118</v>
      </c>
    </row>
    <row r="95" spans="1:9" ht="31.5" x14ac:dyDescent="0.25">
      <c r="A95" s="3">
        <v>94</v>
      </c>
      <c r="B95" s="3" t="s">
        <v>238</v>
      </c>
      <c r="C95" s="4" t="str">
        <f>"99832922027818"</f>
        <v>99832922027818</v>
      </c>
      <c r="D95" s="9">
        <v>43090.766712962963</v>
      </c>
      <c r="E95" s="12" t="s">
        <v>332</v>
      </c>
      <c r="F95" s="3" t="s">
        <v>551</v>
      </c>
      <c r="G95" s="7" t="s">
        <v>119</v>
      </c>
      <c r="H95" s="10">
        <v>1</v>
      </c>
      <c r="I95" s="3" t="s">
        <v>120</v>
      </c>
    </row>
    <row r="96" spans="1:9" ht="31.5" x14ac:dyDescent="0.25">
      <c r="A96" s="3">
        <v>95</v>
      </c>
      <c r="B96" s="3" t="s">
        <v>238</v>
      </c>
      <c r="C96" s="4" t="str">
        <f>"99835822027818"</f>
        <v>99835822027818</v>
      </c>
      <c r="D96" s="9">
        <v>43090.769074074073</v>
      </c>
      <c r="E96" s="12" t="s">
        <v>333</v>
      </c>
      <c r="F96" s="3" t="s">
        <v>552</v>
      </c>
      <c r="G96" s="7" t="s">
        <v>121</v>
      </c>
      <c r="H96" s="10">
        <v>2</v>
      </c>
      <c r="I96" s="3" t="s">
        <v>122</v>
      </c>
    </row>
    <row r="97" spans="1:9" ht="31.5" x14ac:dyDescent="0.25">
      <c r="A97" s="3">
        <v>96</v>
      </c>
      <c r="B97" s="3" t="s">
        <v>238</v>
      </c>
      <c r="C97" s="4" t="str">
        <f>"99835722027818"</f>
        <v>99835722027818</v>
      </c>
      <c r="D97" s="9">
        <v>43090.771331018521</v>
      </c>
      <c r="E97" s="12" t="s">
        <v>334</v>
      </c>
      <c r="F97" s="3" t="s">
        <v>483</v>
      </c>
      <c r="G97" s="7" t="s">
        <v>123</v>
      </c>
      <c r="H97" s="10">
        <v>2</v>
      </c>
      <c r="I97" s="3" t="s">
        <v>18</v>
      </c>
    </row>
    <row r="98" spans="1:9" ht="31.5" x14ac:dyDescent="0.25">
      <c r="A98" s="3">
        <v>97</v>
      </c>
      <c r="B98" s="3" t="s">
        <v>238</v>
      </c>
      <c r="C98" s="4" t="str">
        <f>"99832022027818"</f>
        <v>99832022027818</v>
      </c>
      <c r="D98" s="9">
        <v>43090.772060185183</v>
      </c>
      <c r="E98" s="12" t="s">
        <v>335</v>
      </c>
      <c r="F98" s="3" t="s">
        <v>514</v>
      </c>
      <c r="G98" s="7" t="s">
        <v>124</v>
      </c>
      <c r="H98" s="10">
        <v>1</v>
      </c>
      <c r="I98" s="3" t="s">
        <v>68</v>
      </c>
    </row>
    <row r="99" spans="1:9" ht="31.5" x14ac:dyDescent="0.25">
      <c r="A99" s="3">
        <v>98</v>
      </c>
      <c r="B99" s="3" t="s">
        <v>238</v>
      </c>
      <c r="C99" s="4" t="str">
        <f>"99831022027818"</f>
        <v>99831022027818</v>
      </c>
      <c r="D99" s="9">
        <v>43090.7653125</v>
      </c>
      <c r="E99" s="12" t="s">
        <v>336</v>
      </c>
      <c r="F99" s="3" t="s">
        <v>493</v>
      </c>
      <c r="G99" s="7" t="s">
        <v>125</v>
      </c>
      <c r="H99" s="10">
        <v>4</v>
      </c>
      <c r="I99" s="3" t="s">
        <v>126</v>
      </c>
    </row>
    <row r="100" spans="1:9" ht="31.5" x14ac:dyDescent="0.25">
      <c r="A100" s="3">
        <v>99</v>
      </c>
      <c r="B100" s="3" t="s">
        <v>238</v>
      </c>
      <c r="C100" s="4" t="str">
        <f>"200013411310"</f>
        <v>200013411310</v>
      </c>
      <c r="D100" s="9">
        <v>43090.76834490741</v>
      </c>
      <c r="E100" s="12" t="s">
        <v>337</v>
      </c>
      <c r="F100" s="3" t="s">
        <v>491</v>
      </c>
      <c r="G100" s="7" t="s">
        <v>127</v>
      </c>
      <c r="H100" s="10">
        <v>1</v>
      </c>
      <c r="I100" s="3" t="s">
        <v>128</v>
      </c>
    </row>
    <row r="101" spans="1:9" ht="31.5" x14ac:dyDescent="0.25">
      <c r="A101" s="3">
        <v>100</v>
      </c>
      <c r="B101" s="3" t="s">
        <v>238</v>
      </c>
      <c r="C101" s="4" t="str">
        <f>"99830722027818"</f>
        <v>99830722027818</v>
      </c>
      <c r="D101" s="9">
        <v>43090.773020833331</v>
      </c>
      <c r="E101" s="12" t="s">
        <v>338</v>
      </c>
      <c r="F101" s="3" t="s">
        <v>553</v>
      </c>
      <c r="G101" s="7" t="s">
        <v>129</v>
      </c>
      <c r="H101" s="10">
        <v>2</v>
      </c>
      <c r="I101" s="3" t="s">
        <v>63</v>
      </c>
    </row>
    <row r="102" spans="1:9" ht="31.5" x14ac:dyDescent="0.25">
      <c r="A102" s="3">
        <v>101</v>
      </c>
      <c r="B102" s="3" t="s">
        <v>238</v>
      </c>
      <c r="C102" s="4" t="str">
        <f>"99830622027818"</f>
        <v>99830622027818</v>
      </c>
      <c r="D102" s="9">
        <v>43090.771782407406</v>
      </c>
      <c r="E102" s="12" t="s">
        <v>339</v>
      </c>
      <c r="F102" s="3" t="s">
        <v>554</v>
      </c>
      <c r="G102" s="7" t="s">
        <v>130</v>
      </c>
      <c r="H102" s="10">
        <v>2</v>
      </c>
      <c r="I102" s="3" t="s">
        <v>63</v>
      </c>
    </row>
    <row r="103" spans="1:9" ht="31.5" x14ac:dyDescent="0.25">
      <c r="A103" s="3">
        <v>102</v>
      </c>
      <c r="B103" s="3" t="s">
        <v>238</v>
      </c>
      <c r="C103" s="4" t="str">
        <f>"99830522027818"</f>
        <v>99830522027818</v>
      </c>
      <c r="D103" s="9">
        <v>43090.772418981483</v>
      </c>
      <c r="E103" s="12" t="s">
        <v>340</v>
      </c>
      <c r="F103" s="3" t="s">
        <v>489</v>
      </c>
      <c r="G103" s="7" t="s">
        <v>131</v>
      </c>
      <c r="H103" s="10">
        <v>2</v>
      </c>
      <c r="I103" s="3" t="s">
        <v>20</v>
      </c>
    </row>
    <row r="104" spans="1:9" ht="31.5" x14ac:dyDescent="0.25">
      <c r="A104" s="3">
        <v>103</v>
      </c>
      <c r="B104" s="3" t="s">
        <v>238</v>
      </c>
      <c r="C104" s="4" t="str">
        <f>"99830422027818"</f>
        <v>99830422027818</v>
      </c>
      <c r="D104" s="9">
        <v>43090.772673611114</v>
      </c>
      <c r="E104" s="12" t="s">
        <v>341</v>
      </c>
      <c r="F104" s="3" t="s">
        <v>555</v>
      </c>
      <c r="G104" s="7" t="s">
        <v>132</v>
      </c>
      <c r="H104" s="10">
        <v>2</v>
      </c>
      <c r="I104" s="3" t="s">
        <v>47</v>
      </c>
    </row>
    <row r="105" spans="1:9" ht="31.5" x14ac:dyDescent="0.25">
      <c r="A105" s="3">
        <v>104</v>
      </c>
      <c r="B105" s="3" t="s">
        <v>238</v>
      </c>
      <c r="C105" s="4" t="str">
        <f>"99830322027818"</f>
        <v>99830322027818</v>
      </c>
      <c r="D105" s="9">
        <v>43090.773090277777</v>
      </c>
      <c r="E105" s="12" t="s">
        <v>342</v>
      </c>
      <c r="F105" s="3" t="s">
        <v>556</v>
      </c>
      <c r="G105" s="7" t="s">
        <v>133</v>
      </c>
      <c r="H105" s="10">
        <v>2</v>
      </c>
      <c r="I105" s="3" t="s">
        <v>134</v>
      </c>
    </row>
    <row r="106" spans="1:9" ht="31.5" x14ac:dyDescent="0.25">
      <c r="A106" s="3">
        <v>105</v>
      </c>
      <c r="B106" s="3" t="s">
        <v>238</v>
      </c>
      <c r="C106" s="4" t="str">
        <f>"99834422027818"</f>
        <v>99834422027818</v>
      </c>
      <c r="D106" s="9">
        <v>43090.768252314818</v>
      </c>
      <c r="E106" s="12" t="s">
        <v>343</v>
      </c>
      <c r="F106" s="3" t="s">
        <v>553</v>
      </c>
      <c r="G106" s="7" t="s">
        <v>135</v>
      </c>
      <c r="H106" s="10">
        <v>2</v>
      </c>
      <c r="I106" s="3" t="s">
        <v>63</v>
      </c>
    </row>
    <row r="107" spans="1:9" ht="31.5" x14ac:dyDescent="0.25">
      <c r="A107" s="3">
        <v>106</v>
      </c>
      <c r="B107" s="3" t="s">
        <v>238</v>
      </c>
      <c r="C107" s="4" t="str">
        <f>"99829322027818"</f>
        <v>99829322027818</v>
      </c>
      <c r="D107" s="9">
        <v>43090.773043981484</v>
      </c>
      <c r="E107" s="12" t="s">
        <v>344</v>
      </c>
      <c r="F107" s="3" t="s">
        <v>557</v>
      </c>
      <c r="G107" s="7" t="s">
        <v>136</v>
      </c>
      <c r="H107" s="10">
        <v>2</v>
      </c>
      <c r="I107" s="3" t="s">
        <v>137</v>
      </c>
    </row>
    <row r="108" spans="1:9" ht="31.5" x14ac:dyDescent="0.25">
      <c r="A108" s="3">
        <v>107</v>
      </c>
      <c r="B108" s="3" t="s">
        <v>238</v>
      </c>
      <c r="C108" s="4" t="str">
        <f>"99838822027818"</f>
        <v>99838822027818</v>
      </c>
      <c r="D108" s="9">
        <v>43090.765648148146</v>
      </c>
      <c r="E108" s="12" t="s">
        <v>345</v>
      </c>
      <c r="F108" s="3" t="s">
        <v>558</v>
      </c>
      <c r="G108" s="7" t="s">
        <v>138</v>
      </c>
      <c r="H108" s="10">
        <v>3</v>
      </c>
      <c r="I108" s="3" t="s">
        <v>139</v>
      </c>
    </row>
    <row r="109" spans="1:9" ht="31.5" x14ac:dyDescent="0.25">
      <c r="A109" s="3">
        <v>108</v>
      </c>
      <c r="B109" s="3" t="s">
        <v>238</v>
      </c>
      <c r="C109" s="4" t="str">
        <f>"99838722027818"</f>
        <v>99838722027818</v>
      </c>
      <c r="D109" s="9">
        <v>43090.772847222222</v>
      </c>
      <c r="E109" s="12" t="s">
        <v>346</v>
      </c>
      <c r="F109" s="3" t="s">
        <v>559</v>
      </c>
      <c r="G109" s="7" t="s">
        <v>140</v>
      </c>
      <c r="H109" s="10">
        <v>2</v>
      </c>
      <c r="I109" s="3" t="s">
        <v>139</v>
      </c>
    </row>
    <row r="110" spans="1:9" ht="31.5" x14ac:dyDescent="0.25">
      <c r="A110" s="3">
        <v>109</v>
      </c>
      <c r="B110" s="3" t="s">
        <v>238</v>
      </c>
      <c r="C110" s="4" t="str">
        <f>"09170922304178"</f>
        <v>09170922304178</v>
      </c>
      <c r="D110" s="9">
        <v>43090.770300925928</v>
      </c>
      <c r="E110" s="12" t="s">
        <v>347</v>
      </c>
      <c r="F110" s="3" t="s">
        <v>528</v>
      </c>
      <c r="G110" s="7" t="s">
        <v>141</v>
      </c>
      <c r="H110" s="10">
        <v>16</v>
      </c>
      <c r="I110" s="3" t="s">
        <v>142</v>
      </c>
    </row>
    <row r="111" spans="1:9" ht="31.5" x14ac:dyDescent="0.25">
      <c r="A111" s="3">
        <v>110</v>
      </c>
      <c r="B111" s="3" t="s">
        <v>238</v>
      </c>
      <c r="C111" s="4" t="str">
        <f>"99835622027818"</f>
        <v>99835622027818</v>
      </c>
      <c r="D111" s="9">
        <v>43090.772546296299</v>
      </c>
      <c r="E111" s="12" t="s">
        <v>348</v>
      </c>
      <c r="F111" s="3" t="s">
        <v>487</v>
      </c>
      <c r="G111" s="7" t="s">
        <v>143</v>
      </c>
      <c r="H111" s="10">
        <v>2</v>
      </c>
      <c r="I111" s="3" t="s">
        <v>16</v>
      </c>
    </row>
    <row r="112" spans="1:9" ht="31.5" x14ac:dyDescent="0.25">
      <c r="A112" s="3">
        <v>111</v>
      </c>
      <c r="B112" s="3" t="s">
        <v>238</v>
      </c>
      <c r="C112" s="4" t="str">
        <f>"200013414640"</f>
        <v>200013414640</v>
      </c>
      <c r="D112" s="9">
        <v>43090.774016203701</v>
      </c>
      <c r="E112" s="12" t="s">
        <v>349</v>
      </c>
      <c r="F112" s="3" t="s">
        <v>560</v>
      </c>
      <c r="G112" s="7" t="s">
        <v>144</v>
      </c>
      <c r="H112" s="10">
        <v>1</v>
      </c>
      <c r="I112" s="3" t="s">
        <v>145</v>
      </c>
    </row>
    <row r="113" spans="1:9" ht="31.5" x14ac:dyDescent="0.25">
      <c r="A113" s="3">
        <v>112</v>
      </c>
      <c r="B113" s="3" t="s">
        <v>238</v>
      </c>
      <c r="C113" s="4" t="str">
        <f>"99845522027818"</f>
        <v>99845522027818</v>
      </c>
      <c r="D113" s="9">
        <v>43090.759305555555</v>
      </c>
      <c r="E113" s="12" t="s">
        <v>350</v>
      </c>
      <c r="F113" s="3" t="s">
        <v>561</v>
      </c>
      <c r="G113" s="7">
        <v>419</v>
      </c>
      <c r="H113" s="10">
        <v>1</v>
      </c>
      <c r="I113" s="3" t="s">
        <v>68</v>
      </c>
    </row>
    <row r="114" spans="1:9" ht="31.5" x14ac:dyDescent="0.25">
      <c r="A114" s="3">
        <v>113</v>
      </c>
      <c r="B114" s="3" t="s">
        <v>238</v>
      </c>
      <c r="C114" s="4" t="str">
        <f>"99845422027818"</f>
        <v>99845422027818</v>
      </c>
      <c r="D114" s="9">
        <v>43090.759108796294</v>
      </c>
      <c r="E114" s="12" t="s">
        <v>351</v>
      </c>
      <c r="F114" s="3" t="s">
        <v>557</v>
      </c>
      <c r="G114" s="7">
        <v>418</v>
      </c>
      <c r="H114" s="10">
        <v>1</v>
      </c>
      <c r="I114" s="3" t="s">
        <v>137</v>
      </c>
    </row>
    <row r="115" spans="1:9" ht="31.5" x14ac:dyDescent="0.25">
      <c r="A115" s="3">
        <v>114</v>
      </c>
      <c r="B115" s="3" t="s">
        <v>238</v>
      </c>
      <c r="C115" s="4" t="str">
        <f>"99843222027818"</f>
        <v>99843222027818</v>
      </c>
      <c r="D115" s="9">
        <v>43090.76116898148</v>
      </c>
      <c r="E115" s="12" t="s">
        <v>352</v>
      </c>
      <c r="F115" s="3" t="s">
        <v>562</v>
      </c>
      <c r="G115" s="7">
        <v>396</v>
      </c>
      <c r="H115" s="10">
        <v>1</v>
      </c>
      <c r="I115" s="3" t="s">
        <v>146</v>
      </c>
    </row>
    <row r="116" spans="1:9" ht="31.5" x14ac:dyDescent="0.25">
      <c r="A116" s="3">
        <v>115</v>
      </c>
      <c r="B116" s="3" t="s">
        <v>238</v>
      </c>
      <c r="C116" s="4" t="str">
        <f>"99836122027818"</f>
        <v>99836122027818</v>
      </c>
      <c r="D116" s="9">
        <v>43090.771990740737</v>
      </c>
      <c r="E116" s="12" t="s">
        <v>353</v>
      </c>
      <c r="F116" s="3" t="s">
        <v>563</v>
      </c>
      <c r="G116" s="7" t="s">
        <v>147</v>
      </c>
      <c r="H116" s="10">
        <v>2</v>
      </c>
      <c r="I116" s="3" t="s">
        <v>120</v>
      </c>
    </row>
    <row r="117" spans="1:9" ht="31.5" x14ac:dyDescent="0.25">
      <c r="A117" s="3">
        <v>116</v>
      </c>
      <c r="B117" s="3" t="s">
        <v>238</v>
      </c>
      <c r="C117" s="4" t="str">
        <f>"99847522027818"</f>
        <v>99847522027818</v>
      </c>
      <c r="D117" s="9">
        <v>43090.759270833332</v>
      </c>
      <c r="E117" s="12" t="s">
        <v>354</v>
      </c>
      <c r="F117" s="3" t="s">
        <v>495</v>
      </c>
      <c r="G117" s="7">
        <v>439</v>
      </c>
      <c r="H117" s="10">
        <v>1</v>
      </c>
      <c r="I117" s="3" t="s">
        <v>148</v>
      </c>
    </row>
    <row r="118" spans="1:9" ht="31.5" x14ac:dyDescent="0.25">
      <c r="A118" s="3">
        <v>117</v>
      </c>
      <c r="B118" s="3" t="s">
        <v>238</v>
      </c>
      <c r="C118" s="4" t="str">
        <f>"99838322027818"</f>
        <v>99838322027818</v>
      </c>
      <c r="D118" s="9">
        <v>43090.766898148147</v>
      </c>
      <c r="E118" s="12" t="s">
        <v>355</v>
      </c>
      <c r="F118" s="3" t="s">
        <v>564</v>
      </c>
      <c r="G118" s="7" t="s">
        <v>149</v>
      </c>
      <c r="H118" s="10">
        <v>2</v>
      </c>
      <c r="I118" s="3" t="s">
        <v>70</v>
      </c>
    </row>
    <row r="119" spans="1:9" ht="31.5" x14ac:dyDescent="0.25">
      <c r="A119" s="3">
        <v>118</v>
      </c>
      <c r="B119" s="3" t="s">
        <v>238</v>
      </c>
      <c r="C119" s="4" t="str">
        <f>"99834522027818"</f>
        <v>99834522027818</v>
      </c>
      <c r="D119" s="9">
        <v>43090.7658912037</v>
      </c>
      <c r="E119" s="12" t="s">
        <v>332</v>
      </c>
      <c r="F119" s="3" t="s">
        <v>489</v>
      </c>
      <c r="G119" s="7" t="s">
        <v>150</v>
      </c>
      <c r="H119" s="10">
        <v>3</v>
      </c>
      <c r="I119" s="3" t="s">
        <v>20</v>
      </c>
    </row>
    <row r="120" spans="1:9" ht="31.5" x14ac:dyDescent="0.25">
      <c r="A120" s="3">
        <v>119</v>
      </c>
      <c r="B120" s="3" t="s">
        <v>238</v>
      </c>
      <c r="C120" s="4" t="str">
        <f>"99835022027818"</f>
        <v>99835022027818</v>
      </c>
      <c r="D120" s="9">
        <v>43090.764907407407</v>
      </c>
      <c r="E120" s="12" t="s">
        <v>356</v>
      </c>
      <c r="F120" s="3" t="s">
        <v>494</v>
      </c>
      <c r="G120" s="7" t="s">
        <v>151</v>
      </c>
      <c r="H120" s="10">
        <v>4</v>
      </c>
      <c r="I120" s="3" t="s">
        <v>12</v>
      </c>
    </row>
    <row r="121" spans="1:9" ht="31.5" x14ac:dyDescent="0.25">
      <c r="A121" s="3">
        <v>120</v>
      </c>
      <c r="B121" s="3" t="s">
        <v>238</v>
      </c>
      <c r="C121" s="4" t="str">
        <f>"99843822027818"</f>
        <v>99843822027818</v>
      </c>
      <c r="D121" s="9">
        <v>43090.762233796297</v>
      </c>
      <c r="E121" s="12" t="s">
        <v>357</v>
      </c>
      <c r="F121" s="3" t="s">
        <v>565</v>
      </c>
      <c r="G121" s="7">
        <v>402</v>
      </c>
      <c r="H121" s="10">
        <v>1</v>
      </c>
      <c r="I121" s="3" t="s">
        <v>18</v>
      </c>
    </row>
    <row r="122" spans="1:9" ht="31.5" x14ac:dyDescent="0.25">
      <c r="A122" s="3">
        <v>121</v>
      </c>
      <c r="B122" s="3" t="s">
        <v>238</v>
      </c>
      <c r="C122" s="4" t="str">
        <f>"99838522027818"</f>
        <v>99838522027818</v>
      </c>
      <c r="D122" s="9">
        <v>43090.767939814818</v>
      </c>
      <c r="E122" s="12" t="s">
        <v>358</v>
      </c>
      <c r="F122" s="3" t="s">
        <v>566</v>
      </c>
      <c r="G122" s="7" t="s">
        <v>152</v>
      </c>
      <c r="H122" s="10">
        <v>2</v>
      </c>
      <c r="I122" s="3" t="s">
        <v>153</v>
      </c>
    </row>
    <row r="123" spans="1:9" ht="31.5" x14ac:dyDescent="0.25">
      <c r="A123" s="3">
        <v>122</v>
      </c>
      <c r="B123" s="3" t="s">
        <v>238</v>
      </c>
      <c r="C123" s="4" t="str">
        <f>"200013415000"</f>
        <v>200013415000</v>
      </c>
      <c r="D123" s="9">
        <v>43090.773993055554</v>
      </c>
      <c r="E123" s="12" t="s">
        <v>359</v>
      </c>
      <c r="F123" s="3" t="s">
        <v>560</v>
      </c>
      <c r="G123" s="7" t="s">
        <v>154</v>
      </c>
      <c r="H123" s="10">
        <v>2</v>
      </c>
      <c r="I123" s="3" t="s">
        <v>155</v>
      </c>
    </row>
    <row r="124" spans="1:9" ht="31.5" x14ac:dyDescent="0.25">
      <c r="A124" s="3">
        <v>123</v>
      </c>
      <c r="B124" s="3" t="s">
        <v>238</v>
      </c>
      <c r="C124" s="4" t="str">
        <f>"99846422027818"</f>
        <v>99846422027818</v>
      </c>
      <c r="D124" s="9">
        <v>43090.761608796296</v>
      </c>
      <c r="E124" s="12" t="s">
        <v>360</v>
      </c>
      <c r="F124" s="3" t="s">
        <v>567</v>
      </c>
      <c r="G124" s="7">
        <v>428</v>
      </c>
      <c r="H124" s="10">
        <v>1</v>
      </c>
      <c r="I124" s="3" t="s">
        <v>52</v>
      </c>
    </row>
    <row r="125" spans="1:9" ht="31.5" x14ac:dyDescent="0.25">
      <c r="A125" s="3">
        <v>124</v>
      </c>
      <c r="B125" s="3" t="s">
        <v>238</v>
      </c>
      <c r="C125" s="4" t="str">
        <f>"99835922027818"</f>
        <v>99835922027818</v>
      </c>
      <c r="D125" s="9">
        <v>43090.772488425922</v>
      </c>
      <c r="E125" s="12" t="s">
        <v>361</v>
      </c>
      <c r="F125" s="3" t="s">
        <v>568</v>
      </c>
      <c r="G125" s="7" t="s">
        <v>156</v>
      </c>
      <c r="H125" s="10">
        <v>2</v>
      </c>
      <c r="I125" s="3" t="s">
        <v>42</v>
      </c>
    </row>
    <row r="126" spans="1:9" ht="31.5" x14ac:dyDescent="0.25">
      <c r="A126" s="3">
        <v>125</v>
      </c>
      <c r="B126" s="3" t="s">
        <v>238</v>
      </c>
      <c r="C126" s="4" t="str">
        <f>"99837922027818"</f>
        <v>99837922027818</v>
      </c>
      <c r="D126" s="9">
        <v>43090.768182870372</v>
      </c>
      <c r="E126" s="12" t="s">
        <v>362</v>
      </c>
      <c r="F126" s="3" t="s">
        <v>486</v>
      </c>
      <c r="G126" s="7" t="s">
        <v>157</v>
      </c>
      <c r="H126" s="10">
        <v>2</v>
      </c>
      <c r="I126" s="3" t="s">
        <v>24</v>
      </c>
    </row>
    <row r="127" spans="1:9" ht="31.5" x14ac:dyDescent="0.25">
      <c r="A127" s="3">
        <v>126</v>
      </c>
      <c r="B127" s="3" t="s">
        <v>238</v>
      </c>
      <c r="C127" s="4" t="str">
        <f>"99837722027818"</f>
        <v>99837722027818</v>
      </c>
      <c r="D127" s="9">
        <v>43090.765810185185</v>
      </c>
      <c r="E127" s="12" t="s">
        <v>363</v>
      </c>
      <c r="F127" s="3" t="s">
        <v>569</v>
      </c>
      <c r="G127" s="7" t="s">
        <v>158</v>
      </c>
      <c r="H127" s="10">
        <v>3</v>
      </c>
      <c r="I127" s="3" t="s">
        <v>47</v>
      </c>
    </row>
    <row r="128" spans="1:9" ht="31.5" x14ac:dyDescent="0.25">
      <c r="A128" s="3">
        <v>127</v>
      </c>
      <c r="B128" s="3" t="s">
        <v>238</v>
      </c>
      <c r="C128" s="4" t="str">
        <f>"99837622027818"</f>
        <v>99837622027818</v>
      </c>
      <c r="D128" s="9">
        <v>43090.77107638889</v>
      </c>
      <c r="E128" s="12" t="s">
        <v>364</v>
      </c>
      <c r="F128" s="3" t="s">
        <v>485</v>
      </c>
      <c r="G128" s="7" t="s">
        <v>159</v>
      </c>
      <c r="H128" s="10">
        <v>2</v>
      </c>
      <c r="I128" s="3" t="s">
        <v>12</v>
      </c>
    </row>
    <row r="129" spans="1:9" ht="31.5" x14ac:dyDescent="0.25">
      <c r="A129" s="3">
        <v>128</v>
      </c>
      <c r="B129" s="3" t="s">
        <v>238</v>
      </c>
      <c r="C129" s="4" t="str">
        <f>"99839522027818"</f>
        <v>99839522027818</v>
      </c>
      <c r="D129" s="9">
        <v>43090.773402777777</v>
      </c>
      <c r="E129" s="12" t="s">
        <v>365</v>
      </c>
      <c r="F129" s="3" t="s">
        <v>570</v>
      </c>
      <c r="G129" s="7" t="s">
        <v>160</v>
      </c>
      <c r="H129" s="10">
        <v>2</v>
      </c>
      <c r="I129" s="3" t="s">
        <v>84</v>
      </c>
    </row>
    <row r="130" spans="1:9" ht="31.5" x14ac:dyDescent="0.25">
      <c r="A130" s="3">
        <v>129</v>
      </c>
      <c r="B130" s="3" t="s">
        <v>238</v>
      </c>
      <c r="C130" s="4" t="str">
        <f>"99832722027818"</f>
        <v>99832722027818</v>
      </c>
      <c r="D130" s="9">
        <v>43090.761250000003</v>
      </c>
      <c r="E130" s="12" t="s">
        <v>366</v>
      </c>
      <c r="F130" s="3" t="s">
        <v>571</v>
      </c>
      <c r="G130" s="7" t="s">
        <v>161</v>
      </c>
      <c r="H130" s="10">
        <v>1</v>
      </c>
      <c r="I130" s="3" t="s">
        <v>120</v>
      </c>
    </row>
    <row r="131" spans="1:9" ht="31.5" x14ac:dyDescent="0.25">
      <c r="A131" s="3">
        <v>130</v>
      </c>
      <c r="B131" s="3" t="s">
        <v>238</v>
      </c>
      <c r="C131" s="4" t="str">
        <f>"99836622027818"</f>
        <v>99836622027818</v>
      </c>
      <c r="D131" s="9">
        <v>43090.771631944444</v>
      </c>
      <c r="E131" s="12" t="s">
        <v>367</v>
      </c>
      <c r="F131" s="3" t="s">
        <v>572</v>
      </c>
      <c r="G131" s="7" t="s">
        <v>162</v>
      </c>
      <c r="H131" s="10">
        <v>2</v>
      </c>
      <c r="I131" s="3" t="s">
        <v>76</v>
      </c>
    </row>
    <row r="132" spans="1:9" ht="31.5" x14ac:dyDescent="0.25">
      <c r="A132" s="3">
        <v>131</v>
      </c>
      <c r="B132" s="3" t="s">
        <v>238</v>
      </c>
      <c r="C132" s="4" t="str">
        <f>"99829022027818"</f>
        <v>99829022027818</v>
      </c>
      <c r="D132" s="9">
        <v>43090.765706018516</v>
      </c>
      <c r="E132" s="12" t="s">
        <v>368</v>
      </c>
      <c r="F132" s="3" t="s">
        <v>573</v>
      </c>
      <c r="G132" s="7" t="s">
        <v>163</v>
      </c>
      <c r="H132" s="10">
        <v>3</v>
      </c>
      <c r="I132" s="3" t="s">
        <v>164</v>
      </c>
    </row>
    <row r="133" spans="1:9" ht="31.5" x14ac:dyDescent="0.25">
      <c r="A133" s="3">
        <v>132</v>
      </c>
      <c r="B133" s="3" t="s">
        <v>238</v>
      </c>
      <c r="C133" s="4" t="str">
        <f>"99843022027818"</f>
        <v>99843022027818</v>
      </c>
      <c r="D133" s="9">
        <v>43090.76798611111</v>
      </c>
      <c r="E133" s="12" t="s">
        <v>369</v>
      </c>
      <c r="F133" s="3" t="s">
        <v>523</v>
      </c>
      <c r="G133" s="7">
        <v>394</v>
      </c>
      <c r="H133" s="10">
        <v>1</v>
      </c>
      <c r="I133" s="3" t="s">
        <v>165</v>
      </c>
    </row>
    <row r="134" spans="1:9" ht="31.5" x14ac:dyDescent="0.25">
      <c r="A134" s="3">
        <v>133</v>
      </c>
      <c r="B134" s="3" t="s">
        <v>238</v>
      </c>
      <c r="C134" s="4" t="str">
        <f>"99829922027818"</f>
        <v>99829922027818</v>
      </c>
      <c r="D134" s="9">
        <v>43090.772337962961</v>
      </c>
      <c r="E134" s="12" t="s">
        <v>370</v>
      </c>
      <c r="F134" s="3" t="s">
        <v>523</v>
      </c>
      <c r="G134" s="7" t="s">
        <v>166</v>
      </c>
      <c r="H134" s="10">
        <v>2</v>
      </c>
      <c r="I134" s="3" t="s">
        <v>164</v>
      </c>
    </row>
    <row r="135" spans="1:9" ht="31.5" x14ac:dyDescent="0.25">
      <c r="A135" s="3">
        <v>134</v>
      </c>
      <c r="B135" s="3" t="s">
        <v>238</v>
      </c>
      <c r="C135" s="4" t="str">
        <f>"99834722027818"</f>
        <v>99834722027818</v>
      </c>
      <c r="D135" s="9">
        <v>43090.771134259259</v>
      </c>
      <c r="E135" s="12" t="s">
        <v>371</v>
      </c>
      <c r="F135" s="3" t="s">
        <v>574</v>
      </c>
      <c r="G135" s="7" t="s">
        <v>167</v>
      </c>
      <c r="H135" s="10">
        <v>2</v>
      </c>
      <c r="I135" s="3" t="s">
        <v>137</v>
      </c>
    </row>
    <row r="136" spans="1:9" ht="31.5" x14ac:dyDescent="0.25">
      <c r="A136" s="3">
        <v>135</v>
      </c>
      <c r="B136" s="3" t="s">
        <v>238</v>
      </c>
      <c r="C136" s="4" t="str">
        <f>"99844122027818"</f>
        <v>99844122027818</v>
      </c>
      <c r="D136" s="9">
        <v>43090.755347222221</v>
      </c>
      <c r="E136" s="12" t="s">
        <v>372</v>
      </c>
      <c r="F136" s="3" t="s">
        <v>546</v>
      </c>
      <c r="G136" s="7">
        <v>405</v>
      </c>
      <c r="H136" s="10">
        <v>1</v>
      </c>
      <c r="I136" s="3" t="s">
        <v>84</v>
      </c>
    </row>
    <row r="137" spans="1:9" ht="31.5" x14ac:dyDescent="0.25">
      <c r="A137" s="3">
        <v>136</v>
      </c>
      <c r="B137" s="3" t="s">
        <v>238</v>
      </c>
      <c r="C137" s="4" t="str">
        <f>"99831822027818"</f>
        <v>99831822027818</v>
      </c>
      <c r="D137" s="9">
        <v>43090.753946759258</v>
      </c>
      <c r="E137" s="12" t="s">
        <v>373</v>
      </c>
      <c r="F137" s="3" t="s">
        <v>516</v>
      </c>
      <c r="G137" s="7" t="s">
        <v>168</v>
      </c>
      <c r="H137" s="10">
        <v>1</v>
      </c>
      <c r="I137" s="3" t="s">
        <v>70</v>
      </c>
    </row>
    <row r="138" spans="1:9" ht="31.5" x14ac:dyDescent="0.25">
      <c r="A138" s="3">
        <v>137</v>
      </c>
      <c r="B138" s="3" t="s">
        <v>238</v>
      </c>
      <c r="C138" s="4" t="str">
        <f>"99832222027818"</f>
        <v>99832222027818</v>
      </c>
      <c r="D138" s="9">
        <v>43090.756666666668</v>
      </c>
      <c r="E138" s="12" t="s">
        <v>374</v>
      </c>
      <c r="F138" s="3" t="s">
        <v>493</v>
      </c>
      <c r="G138" s="7" t="s">
        <v>169</v>
      </c>
      <c r="H138" s="10">
        <v>1</v>
      </c>
      <c r="I138" s="3" t="s">
        <v>170</v>
      </c>
    </row>
    <row r="139" spans="1:9" ht="31.5" x14ac:dyDescent="0.25">
      <c r="A139" s="3">
        <v>138</v>
      </c>
      <c r="B139" s="3" t="s">
        <v>238</v>
      </c>
      <c r="C139" s="4" t="str">
        <f>"99833022027818"</f>
        <v>99833022027818</v>
      </c>
      <c r="D139" s="9">
        <v>43090.756099537037</v>
      </c>
      <c r="E139" s="12" t="s">
        <v>375</v>
      </c>
      <c r="F139" s="3" t="s">
        <v>489</v>
      </c>
      <c r="G139" s="7" t="s">
        <v>171</v>
      </c>
      <c r="H139" s="10">
        <v>1</v>
      </c>
      <c r="I139" s="3" t="s">
        <v>20</v>
      </c>
    </row>
    <row r="140" spans="1:9" ht="31.5" x14ac:dyDescent="0.25">
      <c r="A140" s="3">
        <v>139</v>
      </c>
      <c r="B140" s="3" t="s">
        <v>238</v>
      </c>
      <c r="C140" s="4" t="str">
        <f>"99833422027818"</f>
        <v>99833422027818</v>
      </c>
      <c r="D140" s="9">
        <v>43090.758553240739</v>
      </c>
      <c r="E140" s="12" t="s">
        <v>376</v>
      </c>
      <c r="F140" s="3" t="s">
        <v>575</v>
      </c>
      <c r="G140" s="7" t="s">
        <v>172</v>
      </c>
      <c r="H140" s="10">
        <v>1</v>
      </c>
      <c r="I140" s="3" t="s">
        <v>173</v>
      </c>
    </row>
    <row r="141" spans="1:9" ht="31.5" x14ac:dyDescent="0.25">
      <c r="A141" s="3">
        <v>140</v>
      </c>
      <c r="B141" s="3" t="s">
        <v>238</v>
      </c>
      <c r="C141" s="4" t="str">
        <f>"99833522027818"</f>
        <v>99833522027818</v>
      </c>
      <c r="D141" s="9">
        <v>43090.758263888885</v>
      </c>
      <c r="E141" s="12" t="s">
        <v>377</v>
      </c>
      <c r="F141" s="3" t="s">
        <v>576</v>
      </c>
      <c r="G141" s="7" t="s">
        <v>174</v>
      </c>
      <c r="H141" s="10">
        <v>1</v>
      </c>
      <c r="I141" s="3" t="s">
        <v>18</v>
      </c>
    </row>
    <row r="142" spans="1:9" ht="31.5" x14ac:dyDescent="0.25">
      <c r="A142" s="3">
        <v>141</v>
      </c>
      <c r="B142" s="3" t="s">
        <v>238</v>
      </c>
      <c r="C142" s="4" t="str">
        <f>"99833622027818"</f>
        <v>99833622027818</v>
      </c>
      <c r="D142" s="9">
        <v>43090.758379629631</v>
      </c>
      <c r="E142" s="12" t="s">
        <v>378</v>
      </c>
      <c r="F142" s="3" t="s">
        <v>489</v>
      </c>
      <c r="G142" s="7" t="s">
        <v>175</v>
      </c>
      <c r="H142" s="10">
        <v>1</v>
      </c>
      <c r="I142" s="3" t="s">
        <v>20</v>
      </c>
    </row>
    <row r="143" spans="1:9" ht="31.5" x14ac:dyDescent="0.25">
      <c r="A143" s="3">
        <v>142</v>
      </c>
      <c r="B143" s="3" t="s">
        <v>238</v>
      </c>
      <c r="C143" s="4" t="str">
        <f>"99833722027818"</f>
        <v>99833722027818</v>
      </c>
      <c r="D143" s="9">
        <v>43090.758321759262</v>
      </c>
      <c r="E143" s="12" t="s">
        <v>379</v>
      </c>
      <c r="F143" s="3" t="s">
        <v>577</v>
      </c>
      <c r="G143" s="7" t="s">
        <v>176</v>
      </c>
      <c r="H143" s="10">
        <v>1</v>
      </c>
      <c r="I143" s="3" t="s">
        <v>70</v>
      </c>
    </row>
    <row r="144" spans="1:9" ht="31.5" x14ac:dyDescent="0.25">
      <c r="A144" s="3">
        <v>143</v>
      </c>
      <c r="B144" s="3" t="s">
        <v>238</v>
      </c>
      <c r="C144" s="4" t="str">
        <f>"99833822027818"</f>
        <v>99833822027818</v>
      </c>
      <c r="D144" s="9">
        <v>43090.756192129629</v>
      </c>
      <c r="E144" s="12" t="s">
        <v>380</v>
      </c>
      <c r="F144" s="3" t="s">
        <v>578</v>
      </c>
      <c r="G144" s="7" t="s">
        <v>177</v>
      </c>
      <c r="H144" s="10">
        <v>1</v>
      </c>
      <c r="I144" s="3" t="s">
        <v>178</v>
      </c>
    </row>
    <row r="145" spans="1:9" ht="31.5" x14ac:dyDescent="0.25">
      <c r="A145" s="3">
        <v>144</v>
      </c>
      <c r="B145" s="3" t="s">
        <v>238</v>
      </c>
      <c r="C145" s="4" t="str">
        <f>"99833922027818"</f>
        <v>99833922027818</v>
      </c>
      <c r="D145" s="9">
        <v>43090.756944444445</v>
      </c>
      <c r="E145" s="12" t="s">
        <v>381</v>
      </c>
      <c r="F145" s="3" t="s">
        <v>504</v>
      </c>
      <c r="G145" s="7" t="s">
        <v>179</v>
      </c>
      <c r="H145" s="10">
        <v>1</v>
      </c>
      <c r="I145" s="3" t="s">
        <v>180</v>
      </c>
    </row>
    <row r="146" spans="1:9" ht="31.5" x14ac:dyDescent="0.25">
      <c r="A146" s="3">
        <v>145</v>
      </c>
      <c r="B146" s="3" t="s">
        <v>238</v>
      </c>
      <c r="C146" s="4" t="str">
        <f>"99834022027818"</f>
        <v>99834022027818</v>
      </c>
      <c r="D146" s="9">
        <v>43090.756527777776</v>
      </c>
      <c r="E146" s="12" t="s">
        <v>382</v>
      </c>
      <c r="F146" s="3" t="s">
        <v>579</v>
      </c>
      <c r="G146" s="7" t="s">
        <v>181</v>
      </c>
      <c r="H146" s="10">
        <v>1</v>
      </c>
      <c r="I146" s="3" t="s">
        <v>70</v>
      </c>
    </row>
    <row r="147" spans="1:9" ht="31.5" x14ac:dyDescent="0.25">
      <c r="A147" s="3">
        <v>146</v>
      </c>
      <c r="B147" s="3" t="s">
        <v>238</v>
      </c>
      <c r="C147" s="4" t="str">
        <f>"99834922027818"</f>
        <v>99834922027818</v>
      </c>
      <c r="D147" s="9">
        <v>43090.755509259259</v>
      </c>
      <c r="E147" s="12" t="s">
        <v>383</v>
      </c>
      <c r="F147" s="3" t="s">
        <v>580</v>
      </c>
      <c r="G147" s="7" t="s">
        <v>182</v>
      </c>
      <c r="H147" s="10">
        <v>1</v>
      </c>
      <c r="I147" s="3" t="s">
        <v>183</v>
      </c>
    </row>
    <row r="148" spans="1:9" ht="31.5" x14ac:dyDescent="0.25">
      <c r="A148" s="3">
        <v>147</v>
      </c>
      <c r="B148" s="3" t="s">
        <v>238</v>
      </c>
      <c r="C148" s="4" t="str">
        <f>"99836722027818"</f>
        <v>99836722027818</v>
      </c>
      <c r="D148" s="9">
        <v>43090.752650462964</v>
      </c>
      <c r="E148" s="12" t="s">
        <v>384</v>
      </c>
      <c r="F148" s="3" t="s">
        <v>581</v>
      </c>
      <c r="G148" s="7" t="s">
        <v>184</v>
      </c>
      <c r="H148" s="10">
        <v>5</v>
      </c>
      <c r="I148" s="3" t="s">
        <v>40</v>
      </c>
    </row>
    <row r="149" spans="1:9" ht="31.5" x14ac:dyDescent="0.25">
      <c r="A149" s="3">
        <v>148</v>
      </c>
      <c r="B149" s="3" t="s">
        <v>238</v>
      </c>
      <c r="C149" s="4" t="str">
        <f>"99838422027818"</f>
        <v>99838422027818</v>
      </c>
      <c r="D149" s="9">
        <v>43090.754571759258</v>
      </c>
      <c r="E149" s="12" t="s">
        <v>385</v>
      </c>
      <c r="F149" s="3" t="s">
        <v>513</v>
      </c>
      <c r="G149" s="7" t="s">
        <v>185</v>
      </c>
      <c r="H149" s="10">
        <v>6</v>
      </c>
      <c r="I149" s="3" t="s">
        <v>73</v>
      </c>
    </row>
    <row r="150" spans="1:9" ht="31.5" x14ac:dyDescent="0.25">
      <c r="A150" s="3">
        <v>149</v>
      </c>
      <c r="B150" s="3" t="s">
        <v>238</v>
      </c>
      <c r="C150" s="4" t="str">
        <f>"99839622027818"</f>
        <v>99839622027818</v>
      </c>
      <c r="D150" s="9">
        <v>43090.753391203703</v>
      </c>
      <c r="E150" s="12" t="s">
        <v>386</v>
      </c>
      <c r="F150" s="3" t="s">
        <v>582</v>
      </c>
      <c r="G150" s="7" t="s">
        <v>186</v>
      </c>
      <c r="H150" s="10">
        <v>4</v>
      </c>
      <c r="I150" s="3" t="s">
        <v>59</v>
      </c>
    </row>
    <row r="151" spans="1:9" ht="31.5" x14ac:dyDescent="0.25">
      <c r="A151" s="3">
        <v>150</v>
      </c>
      <c r="B151" s="3" t="s">
        <v>238</v>
      </c>
      <c r="C151" s="4" t="str">
        <f>"99840222027818"</f>
        <v>99840222027818</v>
      </c>
      <c r="D151" s="9">
        <v>43090.75576388889</v>
      </c>
      <c r="E151" s="12" t="s">
        <v>387</v>
      </c>
      <c r="F151" s="3" t="s">
        <v>583</v>
      </c>
      <c r="G151" s="7">
        <v>103</v>
      </c>
      <c r="H151" s="10">
        <v>1</v>
      </c>
      <c r="I151" s="3" t="s">
        <v>187</v>
      </c>
    </row>
    <row r="152" spans="1:9" ht="31.5" x14ac:dyDescent="0.25">
      <c r="A152" s="3">
        <v>151</v>
      </c>
      <c r="B152" s="3" t="s">
        <v>238</v>
      </c>
      <c r="C152" s="4" t="str">
        <f>"99841222027818"</f>
        <v>99841222027818</v>
      </c>
      <c r="D152" s="9">
        <v>43090.754594907405</v>
      </c>
      <c r="E152" s="12" t="s">
        <v>388</v>
      </c>
      <c r="F152" s="3" t="s">
        <v>539</v>
      </c>
      <c r="G152" s="7">
        <v>113</v>
      </c>
      <c r="H152" s="10">
        <v>1</v>
      </c>
      <c r="I152" s="3" t="s">
        <v>59</v>
      </c>
    </row>
    <row r="153" spans="1:9" ht="31.5" x14ac:dyDescent="0.25">
      <c r="A153" s="3">
        <v>152</v>
      </c>
      <c r="B153" s="3" t="s">
        <v>238</v>
      </c>
      <c r="C153" s="4" t="str">
        <f>"99841322027818"</f>
        <v>99841322027818</v>
      </c>
      <c r="D153" s="9">
        <v>43090.755949074075</v>
      </c>
      <c r="E153" s="12" t="s">
        <v>389</v>
      </c>
      <c r="F153" s="3" t="s">
        <v>584</v>
      </c>
      <c r="G153" s="7">
        <v>114</v>
      </c>
      <c r="H153" s="10">
        <v>1</v>
      </c>
      <c r="I153" s="3" t="s">
        <v>188</v>
      </c>
    </row>
    <row r="154" spans="1:9" ht="31.5" x14ac:dyDescent="0.25">
      <c r="A154" s="3">
        <v>153</v>
      </c>
      <c r="B154" s="3" t="s">
        <v>238</v>
      </c>
      <c r="C154" s="4" t="str">
        <f>"99841422027818"</f>
        <v>99841422027818</v>
      </c>
      <c r="D154" s="9">
        <v>43090.753680555557</v>
      </c>
      <c r="E154" s="12" t="s">
        <v>390</v>
      </c>
      <c r="F154" s="3" t="s">
        <v>571</v>
      </c>
      <c r="G154" s="7">
        <v>115</v>
      </c>
      <c r="H154" s="10">
        <v>1</v>
      </c>
      <c r="I154" s="3" t="s">
        <v>189</v>
      </c>
    </row>
    <row r="155" spans="1:9" ht="31.5" x14ac:dyDescent="0.25">
      <c r="A155" s="3">
        <v>154</v>
      </c>
      <c r="B155" s="3" t="s">
        <v>238</v>
      </c>
      <c r="C155" s="4" t="str">
        <f>"99841722027818"</f>
        <v>99841722027818</v>
      </c>
      <c r="D155" s="9">
        <v>43090.756828703707</v>
      </c>
      <c r="E155" s="12" t="s">
        <v>391</v>
      </c>
      <c r="F155" s="3" t="s">
        <v>551</v>
      </c>
      <c r="G155" s="7">
        <v>118</v>
      </c>
      <c r="H155" s="10">
        <v>1</v>
      </c>
      <c r="I155" s="3" t="s">
        <v>189</v>
      </c>
    </row>
    <row r="156" spans="1:9" ht="31.5" x14ac:dyDescent="0.25">
      <c r="A156" s="3">
        <v>155</v>
      </c>
      <c r="B156" s="3" t="s">
        <v>238</v>
      </c>
      <c r="C156" s="4" t="str">
        <f>"99841822027818"</f>
        <v>99841822027818</v>
      </c>
      <c r="D156" s="9">
        <v>43090.753136574072</v>
      </c>
      <c r="E156" s="12" t="s">
        <v>392</v>
      </c>
      <c r="F156" s="3" t="s">
        <v>585</v>
      </c>
      <c r="G156" s="7">
        <v>119</v>
      </c>
      <c r="H156" s="10">
        <v>1</v>
      </c>
      <c r="I156" s="3" t="s">
        <v>63</v>
      </c>
    </row>
    <row r="157" spans="1:9" ht="31.5" x14ac:dyDescent="0.25">
      <c r="A157" s="3">
        <v>156</v>
      </c>
      <c r="B157" s="3" t="s">
        <v>238</v>
      </c>
      <c r="C157" s="4" t="str">
        <f>"99842122027818"</f>
        <v>99842122027818</v>
      </c>
      <c r="D157" s="9">
        <v>43090.754363425927</v>
      </c>
      <c r="E157" s="12" t="s">
        <v>393</v>
      </c>
      <c r="F157" s="3" t="s">
        <v>514</v>
      </c>
      <c r="G157" s="7">
        <v>122</v>
      </c>
      <c r="H157" s="10">
        <v>1</v>
      </c>
      <c r="I157" s="3" t="s">
        <v>68</v>
      </c>
    </row>
    <row r="158" spans="1:9" ht="31.5" x14ac:dyDescent="0.25">
      <c r="A158" s="3">
        <v>157</v>
      </c>
      <c r="B158" s="3" t="s">
        <v>238</v>
      </c>
      <c r="C158" s="4" t="str">
        <f>"99842022027818"</f>
        <v>99842022027818</v>
      </c>
      <c r="D158" s="9">
        <v>43090.754965277774</v>
      </c>
      <c r="E158" s="12" t="s">
        <v>394</v>
      </c>
      <c r="F158" s="3" t="s">
        <v>586</v>
      </c>
      <c r="G158" s="7">
        <v>121</v>
      </c>
      <c r="H158" s="10">
        <v>1</v>
      </c>
      <c r="I158" s="3" t="s">
        <v>63</v>
      </c>
    </row>
    <row r="159" spans="1:9" ht="31.5" x14ac:dyDescent="0.25">
      <c r="A159" s="3">
        <v>158</v>
      </c>
      <c r="B159" s="3" t="s">
        <v>238</v>
      </c>
      <c r="C159" s="4" t="str">
        <f>"99842922027818"</f>
        <v>99842922027818</v>
      </c>
      <c r="D159" s="9">
        <v>43090.757465277777</v>
      </c>
      <c r="E159" s="12" t="s">
        <v>395</v>
      </c>
      <c r="F159" s="3" t="s">
        <v>525</v>
      </c>
      <c r="G159" s="7">
        <v>393</v>
      </c>
      <c r="H159" s="10">
        <v>1</v>
      </c>
      <c r="I159" s="3" t="s">
        <v>190</v>
      </c>
    </row>
    <row r="160" spans="1:9" ht="31.5" x14ac:dyDescent="0.25">
      <c r="A160" s="3">
        <v>159</v>
      </c>
      <c r="B160" s="3" t="s">
        <v>238</v>
      </c>
      <c r="C160" s="4" t="str">
        <f>"99841022027818"</f>
        <v>99841022027818</v>
      </c>
      <c r="D160" s="9">
        <v>43090.754525462966</v>
      </c>
      <c r="E160" s="12" t="s">
        <v>396</v>
      </c>
      <c r="F160" s="3" t="s">
        <v>509</v>
      </c>
      <c r="G160" s="7">
        <v>111</v>
      </c>
      <c r="H160" s="10">
        <v>1</v>
      </c>
      <c r="I160" s="3" t="s">
        <v>47</v>
      </c>
    </row>
    <row r="161" spans="1:9" ht="31.5" x14ac:dyDescent="0.25">
      <c r="A161" s="3">
        <v>160</v>
      </c>
      <c r="B161" s="3" t="s">
        <v>238</v>
      </c>
      <c r="C161" s="4" t="str">
        <f>"99840922027818"</f>
        <v>99840922027818</v>
      </c>
      <c r="D161" s="9">
        <v>43090.754421296297</v>
      </c>
      <c r="E161" s="12" t="s">
        <v>397</v>
      </c>
      <c r="F161" s="3" t="s">
        <v>553</v>
      </c>
      <c r="G161" s="7">
        <v>110</v>
      </c>
      <c r="H161" s="10">
        <v>1</v>
      </c>
      <c r="I161" s="3" t="s">
        <v>191</v>
      </c>
    </row>
    <row r="162" spans="1:9" ht="31.5" x14ac:dyDescent="0.25">
      <c r="A162" s="3">
        <v>161</v>
      </c>
      <c r="B162" s="3" t="s">
        <v>238</v>
      </c>
      <c r="C162" s="4" t="str">
        <f>"99840822027818"</f>
        <v>99840822027818</v>
      </c>
      <c r="D162" s="9">
        <v>43090.753495370373</v>
      </c>
      <c r="E162" s="12" t="s">
        <v>398</v>
      </c>
      <c r="F162" s="3" t="s">
        <v>587</v>
      </c>
      <c r="G162" s="7">
        <v>109</v>
      </c>
      <c r="H162" s="10">
        <v>1</v>
      </c>
      <c r="I162" s="3" t="s">
        <v>84</v>
      </c>
    </row>
    <row r="163" spans="1:9" ht="31.5" x14ac:dyDescent="0.25">
      <c r="A163" s="3">
        <v>162</v>
      </c>
      <c r="B163" s="3" t="s">
        <v>238</v>
      </c>
      <c r="C163" s="4" t="str">
        <f>"99840722027818"</f>
        <v>99840722027818</v>
      </c>
      <c r="D163" s="9">
        <v>43090.753807870373</v>
      </c>
      <c r="E163" s="12" t="s">
        <v>399</v>
      </c>
      <c r="F163" s="3" t="s">
        <v>514</v>
      </c>
      <c r="G163" s="7">
        <v>108</v>
      </c>
      <c r="H163" s="10">
        <v>1</v>
      </c>
      <c r="I163" s="3" t="s">
        <v>68</v>
      </c>
    </row>
    <row r="164" spans="1:9" ht="31.5" x14ac:dyDescent="0.25">
      <c r="A164" s="3">
        <v>163</v>
      </c>
      <c r="B164" s="3" t="s">
        <v>238</v>
      </c>
      <c r="C164" s="4" t="str">
        <f>"99840622027818"</f>
        <v>99840622027818</v>
      </c>
      <c r="D164" s="9">
        <v>43090.756527777776</v>
      </c>
      <c r="E164" s="12" t="s">
        <v>400</v>
      </c>
      <c r="F164" s="3" t="s">
        <v>588</v>
      </c>
      <c r="G164" s="7">
        <v>107</v>
      </c>
      <c r="H164" s="10">
        <v>1</v>
      </c>
      <c r="I164" s="3" t="s">
        <v>192</v>
      </c>
    </row>
    <row r="165" spans="1:9" ht="31.5" x14ac:dyDescent="0.25">
      <c r="A165" s="3">
        <v>164</v>
      </c>
      <c r="B165" s="3" t="s">
        <v>238</v>
      </c>
      <c r="C165" s="4" t="str">
        <f>"99840522027818"</f>
        <v>99840522027818</v>
      </c>
      <c r="D165" s="9">
        <v>43090.755810185183</v>
      </c>
      <c r="E165" s="12" t="s">
        <v>287</v>
      </c>
      <c r="F165" s="3" t="s">
        <v>589</v>
      </c>
      <c r="G165" s="7">
        <v>106</v>
      </c>
      <c r="H165" s="10">
        <v>1</v>
      </c>
      <c r="I165" s="3" t="s">
        <v>193</v>
      </c>
    </row>
    <row r="166" spans="1:9" ht="31.5" x14ac:dyDescent="0.25">
      <c r="A166" s="3">
        <v>165</v>
      </c>
      <c r="B166" s="3" t="s">
        <v>238</v>
      </c>
      <c r="C166" s="4" t="str">
        <f>"99843522027818"</f>
        <v>99843522027818</v>
      </c>
      <c r="D166" s="9">
        <v>43090.757696759261</v>
      </c>
      <c r="E166" s="12" t="s">
        <v>401</v>
      </c>
      <c r="F166" s="3" t="s">
        <v>590</v>
      </c>
      <c r="G166" s="7">
        <v>399</v>
      </c>
      <c r="H166" s="10">
        <v>1</v>
      </c>
      <c r="I166" s="3" t="s">
        <v>146</v>
      </c>
    </row>
    <row r="167" spans="1:9" ht="31.5" x14ac:dyDescent="0.25">
      <c r="A167" s="3">
        <v>166</v>
      </c>
      <c r="B167" s="3" t="s">
        <v>238</v>
      </c>
      <c r="C167" s="4" t="str">
        <f>"99844222027818"</f>
        <v>99844222027818</v>
      </c>
      <c r="D167" s="9">
        <v>43090.757754629631</v>
      </c>
      <c r="E167" s="12" t="s">
        <v>402</v>
      </c>
      <c r="F167" s="3" t="s">
        <v>575</v>
      </c>
      <c r="G167" s="7">
        <v>406</v>
      </c>
      <c r="H167" s="10">
        <v>1</v>
      </c>
      <c r="I167" s="3" t="s">
        <v>194</v>
      </c>
    </row>
    <row r="168" spans="1:9" ht="31.5" x14ac:dyDescent="0.25">
      <c r="A168" s="3">
        <v>167</v>
      </c>
      <c r="B168" s="3" t="s">
        <v>238</v>
      </c>
      <c r="C168" s="4" t="str">
        <f>"99844522027818"</f>
        <v>99844522027818</v>
      </c>
      <c r="D168" s="9">
        <v>43090.755150462966</v>
      </c>
      <c r="E168" s="12" t="s">
        <v>403</v>
      </c>
      <c r="F168" s="3" t="s">
        <v>555</v>
      </c>
      <c r="G168" s="7">
        <v>409</v>
      </c>
      <c r="H168" s="10">
        <v>1</v>
      </c>
      <c r="I168" s="3" t="s">
        <v>47</v>
      </c>
    </row>
    <row r="169" spans="1:9" ht="31.5" x14ac:dyDescent="0.25">
      <c r="A169" s="3">
        <v>168</v>
      </c>
      <c r="B169" s="3" t="s">
        <v>238</v>
      </c>
      <c r="C169" s="4" t="str">
        <f>"99845322027818"</f>
        <v>99845322027818</v>
      </c>
      <c r="D169" s="9">
        <v>43090.75508101852</v>
      </c>
      <c r="E169" s="12" t="s">
        <v>404</v>
      </c>
      <c r="F169" s="3" t="s">
        <v>514</v>
      </c>
      <c r="G169" s="7">
        <v>417</v>
      </c>
      <c r="H169" s="10">
        <v>1</v>
      </c>
      <c r="I169" s="3" t="s">
        <v>68</v>
      </c>
    </row>
    <row r="170" spans="1:9" ht="31.5" x14ac:dyDescent="0.25">
      <c r="A170" s="3">
        <v>169</v>
      </c>
      <c r="B170" s="3" t="s">
        <v>238</v>
      </c>
      <c r="C170" s="4" t="str">
        <f>"99844722027818"</f>
        <v>99844722027818</v>
      </c>
      <c r="D170" s="9">
        <v>43090.755254629628</v>
      </c>
      <c r="E170" s="12" t="s">
        <v>405</v>
      </c>
      <c r="F170" s="3" t="s">
        <v>591</v>
      </c>
      <c r="G170" s="7">
        <v>411</v>
      </c>
      <c r="H170" s="10">
        <v>1</v>
      </c>
      <c r="I170" s="3" t="s">
        <v>195</v>
      </c>
    </row>
    <row r="171" spans="1:9" ht="31.5" x14ac:dyDescent="0.25">
      <c r="A171" s="3">
        <v>170</v>
      </c>
      <c r="B171" s="3" t="s">
        <v>238</v>
      </c>
      <c r="C171" s="4" t="str">
        <f>"99846522027818"</f>
        <v>99846522027818</v>
      </c>
      <c r="D171" s="9">
        <v>43090.758599537039</v>
      </c>
      <c r="E171" s="12" t="s">
        <v>406</v>
      </c>
      <c r="F171" s="3" t="s">
        <v>576</v>
      </c>
      <c r="G171" s="7">
        <v>429</v>
      </c>
      <c r="H171" s="10">
        <v>1</v>
      </c>
      <c r="I171" s="3" t="s">
        <v>18</v>
      </c>
    </row>
    <row r="172" spans="1:9" ht="31.5" x14ac:dyDescent="0.25">
      <c r="A172" s="3">
        <v>171</v>
      </c>
      <c r="B172" s="3" t="s">
        <v>238</v>
      </c>
      <c r="C172" s="4" t="str">
        <f>"99846622027818"</f>
        <v>99846622027818</v>
      </c>
      <c r="D172" s="9">
        <v>43090.757534722223</v>
      </c>
      <c r="E172" s="12" t="s">
        <v>407</v>
      </c>
      <c r="F172" s="3" t="s">
        <v>592</v>
      </c>
      <c r="G172" s="7">
        <v>430</v>
      </c>
      <c r="H172" s="10">
        <v>1</v>
      </c>
      <c r="I172" s="3" t="s">
        <v>196</v>
      </c>
    </row>
    <row r="173" spans="1:9" ht="31.5" x14ac:dyDescent="0.25">
      <c r="A173" s="3">
        <v>172</v>
      </c>
      <c r="B173" s="3" t="s">
        <v>238</v>
      </c>
      <c r="C173" s="4" t="str">
        <f>"99849022027818"</f>
        <v>99849022027818</v>
      </c>
      <c r="D173" s="9">
        <v>43090.758356481485</v>
      </c>
      <c r="E173" s="12" t="s">
        <v>408</v>
      </c>
      <c r="F173" s="3" t="s">
        <v>489</v>
      </c>
      <c r="G173" s="7">
        <v>454</v>
      </c>
      <c r="H173" s="10">
        <v>1</v>
      </c>
      <c r="I173" s="3" t="s">
        <v>20</v>
      </c>
    </row>
    <row r="174" spans="1:9" ht="31.5" x14ac:dyDescent="0.25">
      <c r="A174" s="3">
        <v>173</v>
      </c>
      <c r="B174" s="3" t="s">
        <v>238</v>
      </c>
      <c r="C174" s="4" t="str">
        <f>"99847922027818"</f>
        <v>99847922027818</v>
      </c>
      <c r="D174" s="9">
        <v>43090.758449074077</v>
      </c>
      <c r="E174" s="12" t="s">
        <v>409</v>
      </c>
      <c r="F174" s="3" t="s">
        <v>593</v>
      </c>
      <c r="G174" s="7">
        <v>443</v>
      </c>
      <c r="H174" s="10">
        <v>1</v>
      </c>
      <c r="I174" s="3" t="s">
        <v>188</v>
      </c>
    </row>
    <row r="175" spans="1:9" ht="31.5" x14ac:dyDescent="0.25">
      <c r="A175" s="3">
        <v>174</v>
      </c>
      <c r="B175" s="3" t="s">
        <v>238</v>
      </c>
      <c r="C175" s="4" t="str">
        <f>"99848522027818"</f>
        <v>99848522027818</v>
      </c>
      <c r="D175" s="9">
        <v>43090.758703703701</v>
      </c>
      <c r="E175" s="12" t="s">
        <v>410</v>
      </c>
      <c r="F175" s="3" t="s">
        <v>537</v>
      </c>
      <c r="G175" s="7">
        <v>449</v>
      </c>
      <c r="H175" s="10">
        <v>1</v>
      </c>
      <c r="I175" s="3" t="s">
        <v>197</v>
      </c>
    </row>
    <row r="176" spans="1:9" ht="31.5" x14ac:dyDescent="0.25">
      <c r="A176" s="3">
        <v>175</v>
      </c>
      <c r="B176" s="3" t="s">
        <v>238</v>
      </c>
      <c r="C176" s="4" t="str">
        <f>"99848722027818"</f>
        <v>99848722027818</v>
      </c>
      <c r="D176" s="9">
        <v>43090.757928240739</v>
      </c>
      <c r="E176" s="12" t="s">
        <v>411</v>
      </c>
      <c r="F176" s="3" t="s">
        <v>594</v>
      </c>
      <c r="G176" s="7">
        <v>451</v>
      </c>
      <c r="H176" s="10">
        <v>1</v>
      </c>
      <c r="I176" s="3" t="s">
        <v>198</v>
      </c>
    </row>
    <row r="177" spans="1:9" ht="31.5" x14ac:dyDescent="0.25">
      <c r="A177" s="3">
        <v>176</v>
      </c>
      <c r="B177" s="3" t="s">
        <v>238</v>
      </c>
      <c r="C177" s="4" t="str">
        <f>"99841522027818"</f>
        <v>99841522027818</v>
      </c>
      <c r="D177" s="9">
        <v>43090.754293981481</v>
      </c>
      <c r="E177" s="12" t="s">
        <v>482</v>
      </c>
      <c r="F177" s="3" t="s">
        <v>595</v>
      </c>
      <c r="G177" s="7">
        <v>116</v>
      </c>
      <c r="H177" s="10">
        <v>1</v>
      </c>
      <c r="I177" s="3" t="s">
        <v>137</v>
      </c>
    </row>
    <row r="178" spans="1:9" ht="31.5" x14ac:dyDescent="0.25">
      <c r="A178" s="3">
        <v>177</v>
      </c>
      <c r="B178" s="3" t="s">
        <v>238</v>
      </c>
      <c r="C178" s="4" t="str">
        <f>"99831522027818"</f>
        <v>99831522027818</v>
      </c>
      <c r="D178" s="9">
        <v>43090.756064814814</v>
      </c>
      <c r="E178" s="12" t="s">
        <v>413</v>
      </c>
      <c r="F178" s="3" t="s">
        <v>495</v>
      </c>
      <c r="G178" s="7" t="s">
        <v>199</v>
      </c>
      <c r="H178" s="10">
        <v>1</v>
      </c>
      <c r="I178" s="3" t="s">
        <v>200</v>
      </c>
    </row>
    <row r="179" spans="1:9" ht="31.5" x14ac:dyDescent="0.25">
      <c r="A179" s="3">
        <v>178</v>
      </c>
      <c r="B179" s="3" t="s">
        <v>238</v>
      </c>
      <c r="C179" s="4" t="str">
        <f>"99849122027818"</f>
        <v>99849122027818</v>
      </c>
      <c r="D179" s="9">
        <v>43090.757037037038</v>
      </c>
      <c r="E179" s="12" t="s">
        <v>414</v>
      </c>
      <c r="F179" s="3" t="s">
        <v>596</v>
      </c>
      <c r="G179" s="7">
        <v>455</v>
      </c>
      <c r="H179" s="10">
        <v>1</v>
      </c>
      <c r="I179" s="3" t="s">
        <v>70</v>
      </c>
    </row>
    <row r="180" spans="1:9" ht="31.5" x14ac:dyDescent="0.25">
      <c r="A180" s="3">
        <v>179</v>
      </c>
      <c r="B180" s="3" t="s">
        <v>238</v>
      </c>
      <c r="C180" s="4" t="str">
        <f>"99849622027818"</f>
        <v>99849622027818</v>
      </c>
      <c r="D180" s="9">
        <v>43090.757627314815</v>
      </c>
      <c r="E180" s="12" t="s">
        <v>415</v>
      </c>
      <c r="F180" s="3" t="s">
        <v>597</v>
      </c>
      <c r="G180" s="7">
        <v>460</v>
      </c>
      <c r="H180" s="10">
        <v>1</v>
      </c>
      <c r="I180" s="3" t="s">
        <v>201</v>
      </c>
    </row>
    <row r="181" spans="1:9" ht="31.5" x14ac:dyDescent="0.25">
      <c r="A181" s="3">
        <v>180</v>
      </c>
      <c r="B181" s="3" t="s">
        <v>238</v>
      </c>
      <c r="C181" s="4" t="str">
        <f>"99849722027818"</f>
        <v>99849722027818</v>
      </c>
      <c r="D181" s="9">
        <v>43090.758009259262</v>
      </c>
      <c r="E181" s="12" t="s">
        <v>416</v>
      </c>
      <c r="F181" s="3" t="s">
        <v>493</v>
      </c>
      <c r="G181" s="7">
        <v>461</v>
      </c>
      <c r="H181" s="10">
        <v>1</v>
      </c>
      <c r="I181" s="3" t="s">
        <v>202</v>
      </c>
    </row>
    <row r="182" spans="1:9" ht="31.5" x14ac:dyDescent="0.25">
      <c r="A182" s="3">
        <v>181</v>
      </c>
      <c r="B182" s="3" t="s">
        <v>238</v>
      </c>
      <c r="C182" s="4" t="str">
        <f>"99849922027818"</f>
        <v>99849922027818</v>
      </c>
      <c r="D182" s="9">
        <v>43090.757708333331</v>
      </c>
      <c r="E182" s="12" t="s">
        <v>417</v>
      </c>
      <c r="F182" s="3" t="s">
        <v>598</v>
      </c>
      <c r="G182" s="7">
        <v>463</v>
      </c>
      <c r="H182" s="10">
        <v>1</v>
      </c>
      <c r="I182" s="3" t="s">
        <v>201</v>
      </c>
    </row>
    <row r="183" spans="1:9" ht="31.5" x14ac:dyDescent="0.25">
      <c r="A183" s="3">
        <v>182</v>
      </c>
      <c r="B183" s="3" t="s">
        <v>238</v>
      </c>
      <c r="C183" s="4" t="str">
        <f>"99850422027818"</f>
        <v>99850422027818</v>
      </c>
      <c r="D183" s="9">
        <v>43090.758194444446</v>
      </c>
      <c r="E183" s="12" t="s">
        <v>418</v>
      </c>
      <c r="F183" s="3" t="s">
        <v>599</v>
      </c>
      <c r="G183" s="7">
        <v>468</v>
      </c>
      <c r="H183" s="10">
        <v>1</v>
      </c>
      <c r="I183" s="3" t="s">
        <v>203</v>
      </c>
    </row>
    <row r="184" spans="1:9" ht="31.5" x14ac:dyDescent="0.25">
      <c r="A184" s="3">
        <v>183</v>
      </c>
      <c r="B184" s="3" t="s">
        <v>238</v>
      </c>
      <c r="C184" s="4" t="str">
        <f>"99850322027818"</f>
        <v>99850322027818</v>
      </c>
      <c r="D184" s="9">
        <v>43090.756967592592</v>
      </c>
      <c r="E184" s="12" t="s">
        <v>419</v>
      </c>
      <c r="F184" s="3" t="s">
        <v>600</v>
      </c>
      <c r="G184" s="7">
        <v>467</v>
      </c>
      <c r="H184" s="10">
        <v>1</v>
      </c>
      <c r="I184" s="3" t="s">
        <v>16</v>
      </c>
    </row>
    <row r="185" spans="1:9" x14ac:dyDescent="0.25">
      <c r="A185" s="3">
        <v>184</v>
      </c>
      <c r="B185" s="3" t="s">
        <v>238</v>
      </c>
      <c r="C185" s="4" t="str">
        <f>"99850822027818"</f>
        <v>99850822027818</v>
      </c>
      <c r="D185" s="9">
        <v>43090.757569444446</v>
      </c>
      <c r="E185" s="12" t="s">
        <v>420</v>
      </c>
      <c r="F185" s="3" t="s">
        <v>601</v>
      </c>
      <c r="G185" s="7">
        <v>472</v>
      </c>
      <c r="H185" s="10">
        <v>1</v>
      </c>
      <c r="I185" s="3" t="s">
        <v>204</v>
      </c>
    </row>
    <row r="186" spans="1:9" ht="31.5" x14ac:dyDescent="0.25">
      <c r="A186" s="3">
        <v>185</v>
      </c>
      <c r="B186" s="3" t="s">
        <v>238</v>
      </c>
      <c r="C186" s="4" t="str">
        <f>"99851122027818"</f>
        <v>99851122027818</v>
      </c>
      <c r="D186" s="9">
        <v>43090.757893518516</v>
      </c>
      <c r="E186" s="12" t="s">
        <v>421</v>
      </c>
      <c r="F186" s="3" t="s">
        <v>511</v>
      </c>
      <c r="G186" s="7">
        <v>475</v>
      </c>
      <c r="H186" s="10">
        <v>1</v>
      </c>
      <c r="I186" s="3" t="s">
        <v>63</v>
      </c>
    </row>
    <row r="187" spans="1:9" ht="31.5" x14ac:dyDescent="0.25">
      <c r="A187" s="3">
        <v>186</v>
      </c>
      <c r="B187" s="3" t="s">
        <v>238</v>
      </c>
      <c r="C187" s="4" t="str">
        <f>"99851322027818"</f>
        <v>99851322027818</v>
      </c>
      <c r="D187" s="9">
        <v>43090.756354166668</v>
      </c>
      <c r="E187" s="12" t="s">
        <v>422</v>
      </c>
      <c r="F187" s="3" t="s">
        <v>602</v>
      </c>
      <c r="G187" s="7">
        <v>477</v>
      </c>
      <c r="H187" s="10">
        <v>1</v>
      </c>
      <c r="I187" s="3" t="s">
        <v>76</v>
      </c>
    </row>
    <row r="188" spans="1:9" ht="31.5" x14ac:dyDescent="0.25">
      <c r="A188" s="3">
        <v>187</v>
      </c>
      <c r="B188" s="3" t="s">
        <v>238</v>
      </c>
      <c r="C188" s="4" t="str">
        <f>"99851222027818"</f>
        <v>99851222027818</v>
      </c>
      <c r="D188" s="9">
        <v>43090.756018518521</v>
      </c>
      <c r="E188" s="12" t="s">
        <v>423</v>
      </c>
      <c r="F188" s="3" t="s">
        <v>603</v>
      </c>
      <c r="G188" s="7">
        <v>476</v>
      </c>
      <c r="H188" s="10">
        <v>1</v>
      </c>
      <c r="I188" s="3" t="s">
        <v>18</v>
      </c>
    </row>
    <row r="189" spans="1:9" ht="31.5" x14ac:dyDescent="0.25">
      <c r="A189" s="3">
        <v>188</v>
      </c>
      <c r="B189" s="3" t="s">
        <v>238</v>
      </c>
      <c r="C189" s="4" t="str">
        <f>"99851422027818"</f>
        <v>99851422027818</v>
      </c>
      <c r="D189" s="9">
        <v>43090.756574074076</v>
      </c>
      <c r="E189" s="12" t="s">
        <v>424</v>
      </c>
      <c r="F189" s="3" t="s">
        <v>573</v>
      </c>
      <c r="G189" s="7">
        <v>478</v>
      </c>
      <c r="H189" s="10">
        <v>1</v>
      </c>
      <c r="I189" s="3" t="s">
        <v>205</v>
      </c>
    </row>
    <row r="190" spans="1:9" ht="31.5" x14ac:dyDescent="0.25">
      <c r="A190" s="3">
        <v>189</v>
      </c>
      <c r="B190" s="3" t="s">
        <v>238</v>
      </c>
      <c r="C190" s="4" t="str">
        <f>"99851522027818"</f>
        <v>99851522027818</v>
      </c>
      <c r="D190" s="9">
        <v>43090.756435185183</v>
      </c>
      <c r="E190" s="12" t="s">
        <v>425</v>
      </c>
      <c r="F190" s="3" t="s">
        <v>514</v>
      </c>
      <c r="G190" s="7">
        <v>479</v>
      </c>
      <c r="H190" s="10">
        <v>1</v>
      </c>
      <c r="I190" s="3" t="s">
        <v>68</v>
      </c>
    </row>
    <row r="191" spans="1:9" ht="31.5" x14ac:dyDescent="0.25">
      <c r="A191" s="3">
        <v>190</v>
      </c>
      <c r="B191" s="3" t="s">
        <v>238</v>
      </c>
      <c r="C191" s="4" t="str">
        <f>"99851922027818"</f>
        <v>99851922027818</v>
      </c>
      <c r="D191" s="9">
        <v>43090.755787037036</v>
      </c>
      <c r="E191" s="12" t="s">
        <v>426</v>
      </c>
      <c r="F191" s="3" t="s">
        <v>604</v>
      </c>
      <c r="G191" s="7">
        <v>483</v>
      </c>
      <c r="H191" s="10">
        <v>1</v>
      </c>
      <c r="I191" s="3" t="s">
        <v>52</v>
      </c>
    </row>
    <row r="192" spans="1:9" ht="31.5" x14ac:dyDescent="0.25">
      <c r="A192" s="3">
        <v>191</v>
      </c>
      <c r="B192" s="3" t="s">
        <v>238</v>
      </c>
      <c r="C192" s="4" t="str">
        <f>"99850222027818"</f>
        <v>99850222027818</v>
      </c>
      <c r="D192" s="9">
        <v>43090.757013888891</v>
      </c>
      <c r="E192" s="12" t="s">
        <v>427</v>
      </c>
      <c r="F192" s="3" t="s">
        <v>605</v>
      </c>
      <c r="G192" s="7">
        <v>466</v>
      </c>
      <c r="H192" s="10">
        <v>1</v>
      </c>
      <c r="I192" s="3" t="s">
        <v>206</v>
      </c>
    </row>
    <row r="193" spans="1:9" ht="31.5" x14ac:dyDescent="0.25">
      <c r="A193" s="3">
        <v>192</v>
      </c>
      <c r="B193" s="3" t="s">
        <v>238</v>
      </c>
      <c r="C193" s="4" t="str">
        <f>"99850522027818"</f>
        <v>99850522027818</v>
      </c>
      <c r="D193" s="9">
        <v>43090.757650462961</v>
      </c>
      <c r="E193" s="12" t="s">
        <v>370</v>
      </c>
      <c r="F193" s="3" t="s">
        <v>606</v>
      </c>
      <c r="G193" s="7">
        <v>469</v>
      </c>
      <c r="H193" s="10">
        <v>1</v>
      </c>
      <c r="I193" s="3" t="s">
        <v>116</v>
      </c>
    </row>
    <row r="194" spans="1:9" ht="31.5" x14ac:dyDescent="0.25">
      <c r="A194" s="3">
        <v>193</v>
      </c>
      <c r="B194" s="3" t="s">
        <v>238</v>
      </c>
      <c r="C194" s="4" t="str">
        <f>"99832522027818"</f>
        <v>99832522027818</v>
      </c>
      <c r="D194" s="9">
        <v>43090.754687499997</v>
      </c>
      <c r="E194" s="12" t="s">
        <v>428</v>
      </c>
      <c r="F194" s="3" t="s">
        <v>489</v>
      </c>
      <c r="G194" s="7" t="s">
        <v>207</v>
      </c>
      <c r="H194" s="10">
        <v>1</v>
      </c>
      <c r="I194" s="3" t="s">
        <v>20</v>
      </c>
    </row>
    <row r="195" spans="1:9" ht="31.5" x14ac:dyDescent="0.25">
      <c r="A195" s="3">
        <v>194</v>
      </c>
      <c r="B195" s="3" t="s">
        <v>238</v>
      </c>
      <c r="C195" s="4" t="str">
        <f>"99845222027818"</f>
        <v>99845222027818</v>
      </c>
      <c r="D195" s="9">
        <v>43090.755856481483</v>
      </c>
      <c r="E195" s="12" t="s">
        <v>429</v>
      </c>
      <c r="F195" s="3" t="s">
        <v>523</v>
      </c>
      <c r="G195" s="7">
        <v>416</v>
      </c>
      <c r="H195" s="10">
        <v>1</v>
      </c>
      <c r="I195" s="3" t="s">
        <v>208</v>
      </c>
    </row>
    <row r="196" spans="1:9" ht="31.5" x14ac:dyDescent="0.25">
      <c r="A196" s="3">
        <v>195</v>
      </c>
      <c r="B196" s="3" t="s">
        <v>238</v>
      </c>
      <c r="C196" s="4" t="str">
        <f>"99839122027818"</f>
        <v>99839122027818</v>
      </c>
      <c r="D196" s="9">
        <v>43090.75172453704</v>
      </c>
      <c r="E196" s="12" t="s">
        <v>430</v>
      </c>
      <c r="F196" s="3" t="s">
        <v>558</v>
      </c>
      <c r="G196" s="7" t="s">
        <v>209</v>
      </c>
      <c r="H196" s="10">
        <v>4</v>
      </c>
      <c r="I196" s="3" t="s">
        <v>139</v>
      </c>
    </row>
    <row r="197" spans="1:9" ht="31.5" x14ac:dyDescent="0.25">
      <c r="A197" s="3">
        <v>196</v>
      </c>
      <c r="B197" s="3" t="s">
        <v>238</v>
      </c>
      <c r="C197" s="4" t="str">
        <f>"99839822027818"</f>
        <v>99839822027818</v>
      </c>
      <c r="D197" s="9">
        <v>43090.755856481483</v>
      </c>
      <c r="E197" s="12" t="s">
        <v>431</v>
      </c>
      <c r="F197" s="3" t="s">
        <v>551</v>
      </c>
      <c r="G197" s="7">
        <v>99</v>
      </c>
      <c r="H197" s="10">
        <v>1</v>
      </c>
      <c r="I197" s="3" t="s">
        <v>189</v>
      </c>
    </row>
    <row r="198" spans="1:9" ht="31.5" x14ac:dyDescent="0.25">
      <c r="A198" s="3">
        <v>197</v>
      </c>
      <c r="B198" s="3" t="s">
        <v>238</v>
      </c>
      <c r="C198" s="4" t="str">
        <f>"99851022027818"</f>
        <v>99851022027818</v>
      </c>
      <c r="D198" s="9">
        <v>43090.756111111114</v>
      </c>
      <c r="E198" s="12" t="s">
        <v>432</v>
      </c>
      <c r="F198" s="3" t="s">
        <v>542</v>
      </c>
      <c r="G198" s="7">
        <v>474</v>
      </c>
      <c r="H198" s="10">
        <v>1</v>
      </c>
      <c r="I198" s="3" t="s">
        <v>210</v>
      </c>
    </row>
    <row r="199" spans="1:9" ht="31.5" x14ac:dyDescent="0.25">
      <c r="A199" s="3">
        <v>198</v>
      </c>
      <c r="B199" s="3" t="s">
        <v>238</v>
      </c>
      <c r="C199" s="4" t="str">
        <f>"99833322027818"</f>
        <v>99833322027818</v>
      </c>
      <c r="D199" s="9">
        <v>43090.758611111109</v>
      </c>
      <c r="E199" s="12" t="s">
        <v>433</v>
      </c>
      <c r="F199" s="3" t="s">
        <v>489</v>
      </c>
      <c r="G199" s="7" t="s">
        <v>211</v>
      </c>
      <c r="H199" s="10">
        <v>1</v>
      </c>
      <c r="I199" s="3" t="s">
        <v>20</v>
      </c>
    </row>
    <row r="200" spans="1:9" ht="31.5" x14ac:dyDescent="0.25">
      <c r="A200" s="3">
        <v>199</v>
      </c>
      <c r="B200" s="3" t="s">
        <v>238</v>
      </c>
      <c r="C200" s="4" t="str">
        <f>"99833122027818"</f>
        <v>99833122027818</v>
      </c>
      <c r="D200" s="9">
        <v>43090.756481481483</v>
      </c>
      <c r="E200" s="12" t="s">
        <v>434</v>
      </c>
      <c r="F200" s="3" t="s">
        <v>489</v>
      </c>
      <c r="G200" s="7" t="s">
        <v>212</v>
      </c>
      <c r="H200" s="10">
        <v>1</v>
      </c>
      <c r="I200" s="3" t="s">
        <v>20</v>
      </c>
    </row>
    <row r="201" spans="1:9" ht="31.5" x14ac:dyDescent="0.25">
      <c r="A201" s="3">
        <v>200</v>
      </c>
      <c r="B201" s="3" t="s">
        <v>238</v>
      </c>
      <c r="C201" s="4" t="str">
        <f>"99831322027818"</f>
        <v>99831322027818</v>
      </c>
      <c r="D201" s="9">
        <v>43090.756168981483</v>
      </c>
      <c r="E201" s="12" t="s">
        <v>435</v>
      </c>
      <c r="F201" s="3" t="s">
        <v>519</v>
      </c>
      <c r="G201" s="7" t="s">
        <v>213</v>
      </c>
      <c r="H201" s="10">
        <v>1</v>
      </c>
      <c r="I201" s="3" t="s">
        <v>18</v>
      </c>
    </row>
    <row r="202" spans="1:9" ht="31.5" x14ac:dyDescent="0.25">
      <c r="A202" s="3">
        <v>201</v>
      </c>
      <c r="B202" s="3" t="s">
        <v>238</v>
      </c>
      <c r="C202" s="4" t="str">
        <f>"99846022027818"</f>
        <v>99846022027818</v>
      </c>
      <c r="D202" s="9">
        <v>43090.757650462961</v>
      </c>
      <c r="E202" s="12" t="s">
        <v>436</v>
      </c>
      <c r="F202" s="3" t="s">
        <v>607</v>
      </c>
      <c r="G202" s="7">
        <v>424</v>
      </c>
      <c r="H202" s="10">
        <v>1</v>
      </c>
      <c r="I202" s="3" t="s">
        <v>18</v>
      </c>
    </row>
    <row r="203" spans="1:9" ht="31.5" x14ac:dyDescent="0.25">
      <c r="A203" s="3">
        <v>202</v>
      </c>
      <c r="B203" s="3" t="s">
        <v>238</v>
      </c>
      <c r="C203" s="4" t="str">
        <f>"99846122027818"</f>
        <v>99846122027818</v>
      </c>
      <c r="D203" s="9">
        <v>43090.759050925924</v>
      </c>
      <c r="E203" s="12" t="s">
        <v>437</v>
      </c>
      <c r="F203" s="3" t="s">
        <v>608</v>
      </c>
      <c r="G203" s="7">
        <v>425</v>
      </c>
      <c r="H203" s="10">
        <v>1</v>
      </c>
      <c r="I203" s="3" t="s">
        <v>214</v>
      </c>
    </row>
    <row r="204" spans="1:9" ht="31.5" x14ac:dyDescent="0.25">
      <c r="A204" s="3">
        <v>203</v>
      </c>
      <c r="B204" s="3" t="s">
        <v>238</v>
      </c>
      <c r="C204" s="4" t="str">
        <f>"99851822027818"</f>
        <v>99851822027818</v>
      </c>
      <c r="D204" s="9">
        <v>43090.757141203707</v>
      </c>
      <c r="E204" s="12" t="s">
        <v>438</v>
      </c>
      <c r="F204" s="3" t="s">
        <v>609</v>
      </c>
      <c r="G204" s="7">
        <v>482</v>
      </c>
      <c r="H204" s="10">
        <v>1</v>
      </c>
      <c r="I204" s="3" t="s">
        <v>215</v>
      </c>
    </row>
    <row r="205" spans="1:9" ht="31.5" x14ac:dyDescent="0.25">
      <c r="A205" s="3">
        <v>204</v>
      </c>
      <c r="B205" s="3" t="s">
        <v>238</v>
      </c>
      <c r="C205" s="4" t="str">
        <f>"99839922027818"</f>
        <v>99839922027818</v>
      </c>
      <c r="D205" s="9">
        <v>43090.756631944445</v>
      </c>
      <c r="E205" s="12" t="s">
        <v>439</v>
      </c>
      <c r="F205" s="3" t="s">
        <v>547</v>
      </c>
      <c r="G205" s="7">
        <v>100</v>
      </c>
      <c r="H205" s="10">
        <v>1</v>
      </c>
      <c r="I205" s="3" t="s">
        <v>63</v>
      </c>
    </row>
    <row r="206" spans="1:9" ht="31.5" x14ac:dyDescent="0.25">
      <c r="A206" s="3">
        <v>205</v>
      </c>
      <c r="B206" s="3" t="s">
        <v>238</v>
      </c>
      <c r="C206" s="4" t="str">
        <f>"99850722027818"</f>
        <v>99850722027818</v>
      </c>
      <c r="D206" s="9">
        <v>43090.756712962961</v>
      </c>
      <c r="E206" s="12" t="s">
        <v>440</v>
      </c>
      <c r="F206" s="3" t="s">
        <v>509</v>
      </c>
      <c r="G206" s="7">
        <v>471</v>
      </c>
      <c r="H206" s="10">
        <v>1</v>
      </c>
      <c r="I206" s="3" t="s">
        <v>47</v>
      </c>
    </row>
    <row r="207" spans="1:9" ht="31.5" x14ac:dyDescent="0.25">
      <c r="A207" s="3">
        <v>206</v>
      </c>
      <c r="B207" s="3" t="s">
        <v>238</v>
      </c>
      <c r="C207" s="4" t="str">
        <f>"99852322027818"</f>
        <v>99852322027818</v>
      </c>
      <c r="D207" s="9">
        <v>43090.756782407407</v>
      </c>
      <c r="E207" s="12" t="s">
        <v>441</v>
      </c>
      <c r="F207" s="3" t="s">
        <v>585</v>
      </c>
      <c r="G207" s="7">
        <v>487</v>
      </c>
      <c r="H207" s="10">
        <v>1</v>
      </c>
      <c r="I207" s="3" t="s">
        <v>63</v>
      </c>
    </row>
    <row r="208" spans="1:9" ht="31.5" x14ac:dyDescent="0.25">
      <c r="A208" s="3">
        <v>207</v>
      </c>
      <c r="B208" s="3" t="s">
        <v>238</v>
      </c>
      <c r="C208" s="4" t="str">
        <f>"99838922027818"</f>
        <v>99838922027818</v>
      </c>
      <c r="D208" s="9">
        <v>43090.752754629626</v>
      </c>
      <c r="E208" s="12" t="s">
        <v>442</v>
      </c>
      <c r="F208" s="3" t="s">
        <v>610</v>
      </c>
      <c r="G208" s="7" t="s">
        <v>216</v>
      </c>
      <c r="H208" s="10">
        <v>5</v>
      </c>
      <c r="I208" s="3" t="s">
        <v>44</v>
      </c>
    </row>
    <row r="209" spans="1:9" ht="31.5" x14ac:dyDescent="0.25">
      <c r="A209" s="3">
        <v>208</v>
      </c>
      <c r="B209" s="3" t="s">
        <v>238</v>
      </c>
      <c r="C209" s="4" t="str">
        <f>"99827922027818"</f>
        <v>99827922027818</v>
      </c>
      <c r="D209" s="9">
        <v>43090.752997685187</v>
      </c>
      <c r="E209" s="12" t="s">
        <v>443</v>
      </c>
      <c r="F209" s="3" t="s">
        <v>611</v>
      </c>
      <c r="G209" s="7" t="s">
        <v>217</v>
      </c>
      <c r="H209" s="10">
        <v>4</v>
      </c>
      <c r="I209" s="3" t="s">
        <v>52</v>
      </c>
    </row>
    <row r="210" spans="1:9" ht="31.5" x14ac:dyDescent="0.25">
      <c r="A210" s="3">
        <v>209</v>
      </c>
      <c r="B210" s="3" t="s">
        <v>238</v>
      </c>
      <c r="C210" s="4" t="str">
        <f>"99843922027818"</f>
        <v>99843922027818</v>
      </c>
      <c r="D210" s="9">
        <v>43090.756006944444</v>
      </c>
      <c r="E210" s="12" t="s">
        <v>444</v>
      </c>
      <c r="F210" s="3" t="s">
        <v>516</v>
      </c>
      <c r="G210" s="7">
        <v>403</v>
      </c>
      <c r="H210" s="10">
        <v>1</v>
      </c>
      <c r="I210" s="3" t="s">
        <v>70</v>
      </c>
    </row>
    <row r="211" spans="1:9" ht="31.5" x14ac:dyDescent="0.25">
      <c r="A211" s="3">
        <v>210</v>
      </c>
      <c r="B211" s="3" t="s">
        <v>238</v>
      </c>
      <c r="C211" s="4" t="str">
        <f>"99850122027818"</f>
        <v>99850122027818</v>
      </c>
      <c r="D211" s="9">
        <v>43090.758113425924</v>
      </c>
      <c r="E211" s="12" t="s">
        <v>445</v>
      </c>
      <c r="F211" s="3" t="s">
        <v>605</v>
      </c>
      <c r="G211" s="7">
        <v>465</v>
      </c>
      <c r="H211" s="10">
        <v>1</v>
      </c>
      <c r="I211" s="3" t="s">
        <v>218</v>
      </c>
    </row>
    <row r="212" spans="1:9" ht="31.5" x14ac:dyDescent="0.25">
      <c r="A212" s="3">
        <v>211</v>
      </c>
      <c r="B212" s="3" t="s">
        <v>238</v>
      </c>
      <c r="C212" s="4" t="str">
        <f>"99848922027818"</f>
        <v>99848922027818</v>
      </c>
      <c r="D212" s="9">
        <v>43090.758750000001</v>
      </c>
      <c r="E212" s="12" t="s">
        <v>446</v>
      </c>
      <c r="F212" s="3" t="s">
        <v>553</v>
      </c>
      <c r="G212" s="7">
        <v>453</v>
      </c>
      <c r="H212" s="10">
        <v>1</v>
      </c>
      <c r="I212" s="3" t="s">
        <v>219</v>
      </c>
    </row>
    <row r="213" spans="1:9" ht="31.5" x14ac:dyDescent="0.25">
      <c r="A213" s="3">
        <v>212</v>
      </c>
      <c r="B213" s="3" t="s">
        <v>238</v>
      </c>
      <c r="C213" s="4" t="str">
        <f>"99845122027818"</f>
        <v>99845122027818</v>
      </c>
      <c r="D213" s="9">
        <v>43090.755416666667</v>
      </c>
      <c r="E213" s="12" t="s">
        <v>447</v>
      </c>
      <c r="F213" s="3" t="s">
        <v>612</v>
      </c>
      <c r="G213" s="7">
        <v>415</v>
      </c>
      <c r="H213" s="10">
        <v>1</v>
      </c>
      <c r="I213" s="3" t="s">
        <v>12</v>
      </c>
    </row>
    <row r="214" spans="1:9" ht="31.5" x14ac:dyDescent="0.25">
      <c r="A214" s="3">
        <v>213</v>
      </c>
      <c r="B214" s="3" t="s">
        <v>238</v>
      </c>
      <c r="C214" s="4" t="str">
        <f>"99836222027818"</f>
        <v>99836222027818</v>
      </c>
      <c r="D214" s="9">
        <v>43090.751458333332</v>
      </c>
      <c r="E214" s="12" t="s">
        <v>448</v>
      </c>
      <c r="F214" s="3" t="s">
        <v>613</v>
      </c>
      <c r="G214" s="7" t="s">
        <v>220</v>
      </c>
      <c r="H214" s="10">
        <v>4</v>
      </c>
      <c r="I214" s="3" t="s">
        <v>70</v>
      </c>
    </row>
    <row r="215" spans="1:9" ht="31.5" x14ac:dyDescent="0.25">
      <c r="A215" s="3">
        <v>214</v>
      </c>
      <c r="B215" s="3" t="s">
        <v>238</v>
      </c>
      <c r="C215" s="4" t="str">
        <f>"99840322027818"</f>
        <v>99840322027818</v>
      </c>
      <c r="D215" s="9">
        <v>43090.755891203706</v>
      </c>
      <c r="E215" s="12" t="s">
        <v>449</v>
      </c>
      <c r="F215" s="3" t="s">
        <v>491</v>
      </c>
      <c r="G215" s="7">
        <v>104</v>
      </c>
      <c r="H215" s="10">
        <v>1</v>
      </c>
      <c r="I215" s="3" t="s">
        <v>24</v>
      </c>
    </row>
    <row r="216" spans="1:9" ht="31.5" x14ac:dyDescent="0.25">
      <c r="A216" s="3">
        <v>215</v>
      </c>
      <c r="B216" s="3" t="s">
        <v>238</v>
      </c>
      <c r="C216" s="4" t="str">
        <f>"99842322027818"</f>
        <v>99842322027818</v>
      </c>
      <c r="D216" s="9">
        <v>43090.755023148151</v>
      </c>
      <c r="E216" s="12" t="s">
        <v>450</v>
      </c>
      <c r="F216" s="3" t="s">
        <v>487</v>
      </c>
      <c r="G216" s="7">
        <v>124</v>
      </c>
      <c r="H216" s="10">
        <v>1</v>
      </c>
      <c r="I216" s="3" t="s">
        <v>16</v>
      </c>
    </row>
    <row r="217" spans="1:9" ht="31.5" x14ac:dyDescent="0.25">
      <c r="A217" s="3">
        <v>216</v>
      </c>
      <c r="B217" s="3" t="s">
        <v>238</v>
      </c>
      <c r="C217" s="4" t="str">
        <f>"99842222027818"</f>
        <v>99842222027818</v>
      </c>
      <c r="D217" s="9">
        <v>43090.756597222222</v>
      </c>
      <c r="E217" s="12" t="s">
        <v>451</v>
      </c>
      <c r="F217" s="3" t="s">
        <v>514</v>
      </c>
      <c r="G217" s="7">
        <v>123</v>
      </c>
      <c r="H217" s="10">
        <v>1</v>
      </c>
      <c r="I217" s="3" t="s">
        <v>68</v>
      </c>
    </row>
    <row r="218" spans="1:9" ht="31.5" x14ac:dyDescent="0.25">
      <c r="A218" s="3">
        <v>217</v>
      </c>
      <c r="B218" s="3" t="s">
        <v>238</v>
      </c>
      <c r="C218" s="4" t="str">
        <f>"99844022027818"</f>
        <v>99844022027818</v>
      </c>
      <c r="D218" s="9">
        <v>43090.758668981478</v>
      </c>
      <c r="E218" s="12" t="s">
        <v>452</v>
      </c>
      <c r="F218" s="3" t="s">
        <v>525</v>
      </c>
      <c r="G218" s="7">
        <v>404</v>
      </c>
      <c r="H218" s="10">
        <v>1</v>
      </c>
      <c r="I218" s="3" t="s">
        <v>52</v>
      </c>
    </row>
    <row r="219" spans="1:9" ht="31.5" x14ac:dyDescent="0.25">
      <c r="A219" s="3">
        <v>218</v>
      </c>
      <c r="B219" s="3" t="s">
        <v>238</v>
      </c>
      <c r="C219" s="4" t="str">
        <f>"99847422027818"</f>
        <v>99847422027818</v>
      </c>
      <c r="D219" s="9">
        <v>43090.757881944446</v>
      </c>
      <c r="E219" s="12" t="s">
        <v>453</v>
      </c>
      <c r="F219" s="3" t="s">
        <v>491</v>
      </c>
      <c r="G219" s="7">
        <v>438</v>
      </c>
      <c r="H219" s="10">
        <v>1</v>
      </c>
      <c r="I219" s="3" t="s">
        <v>24</v>
      </c>
    </row>
    <row r="220" spans="1:9" ht="31.5" x14ac:dyDescent="0.25">
      <c r="A220" s="3">
        <v>219</v>
      </c>
      <c r="B220" s="3" t="s">
        <v>238</v>
      </c>
      <c r="C220" s="4" t="str">
        <f>"99844622027818"</f>
        <v>99844622027818</v>
      </c>
      <c r="D220" s="9">
        <v>43090.755949074075</v>
      </c>
      <c r="E220" s="12" t="s">
        <v>454</v>
      </c>
      <c r="F220" s="3" t="s">
        <v>548</v>
      </c>
      <c r="G220" s="7">
        <v>410</v>
      </c>
      <c r="H220" s="10">
        <v>1</v>
      </c>
      <c r="I220" s="3" t="s">
        <v>113</v>
      </c>
    </row>
    <row r="221" spans="1:9" ht="31.5" x14ac:dyDescent="0.25">
      <c r="A221" s="3">
        <v>220</v>
      </c>
      <c r="B221" s="3" t="s">
        <v>238</v>
      </c>
      <c r="C221" s="4" t="str">
        <f>"99843122027818"</f>
        <v>99843122027818</v>
      </c>
      <c r="D221" s="9">
        <v>43090.754131944443</v>
      </c>
      <c r="E221" s="12" t="s">
        <v>324</v>
      </c>
      <c r="F221" s="3" t="s">
        <v>558</v>
      </c>
      <c r="G221" s="7">
        <v>395</v>
      </c>
      <c r="H221" s="10">
        <v>1</v>
      </c>
      <c r="I221" s="3" t="s">
        <v>221</v>
      </c>
    </row>
    <row r="222" spans="1:9" ht="31.5" x14ac:dyDescent="0.25">
      <c r="A222" s="3">
        <v>221</v>
      </c>
      <c r="B222" s="3" t="s">
        <v>238</v>
      </c>
      <c r="C222" s="4" t="str">
        <f>"99831122027818"</f>
        <v>99831122027818</v>
      </c>
      <c r="D222" s="9">
        <v>43090.753877314812</v>
      </c>
      <c r="E222" s="12" t="s">
        <v>455</v>
      </c>
      <c r="F222" s="3" t="s">
        <v>545</v>
      </c>
      <c r="G222" s="7" t="s">
        <v>222</v>
      </c>
      <c r="H222" s="10">
        <v>1</v>
      </c>
      <c r="I222" s="3" t="s">
        <v>16</v>
      </c>
    </row>
    <row r="223" spans="1:9" ht="31.5" x14ac:dyDescent="0.25">
      <c r="A223" s="3">
        <v>222</v>
      </c>
      <c r="B223" s="3" t="s">
        <v>238</v>
      </c>
      <c r="C223" s="4" t="str">
        <f>"99830922027818"</f>
        <v>99830922027818</v>
      </c>
      <c r="D223" s="9">
        <v>43090.754224537035</v>
      </c>
      <c r="E223" s="12" t="s">
        <v>456</v>
      </c>
      <c r="F223" s="3" t="s">
        <v>614</v>
      </c>
      <c r="G223" s="7" t="s">
        <v>223</v>
      </c>
      <c r="H223" s="10">
        <v>1</v>
      </c>
      <c r="I223" s="3" t="s">
        <v>224</v>
      </c>
    </row>
    <row r="224" spans="1:9" ht="31.5" x14ac:dyDescent="0.25">
      <c r="A224" s="3">
        <v>223</v>
      </c>
      <c r="B224" s="3" t="s">
        <v>238</v>
      </c>
      <c r="C224" s="4" t="str">
        <f>"99841122027818"</f>
        <v>99841122027818</v>
      </c>
      <c r="D224" s="9">
        <v>43090.754907407405</v>
      </c>
      <c r="E224" s="12" t="s">
        <v>457</v>
      </c>
      <c r="F224" s="3" t="s">
        <v>615</v>
      </c>
      <c r="G224" s="7">
        <v>112</v>
      </c>
      <c r="H224" s="10">
        <v>1</v>
      </c>
      <c r="I224" s="3" t="s">
        <v>225</v>
      </c>
    </row>
    <row r="225" spans="1:9" ht="31.5" x14ac:dyDescent="0.25">
      <c r="A225" s="3">
        <v>224</v>
      </c>
      <c r="B225" s="3" t="s">
        <v>238</v>
      </c>
      <c r="C225" s="4" t="str">
        <f>"99844922027818"</f>
        <v>99844922027818</v>
      </c>
      <c r="D225" s="9">
        <v>43090.755983796298</v>
      </c>
      <c r="E225" s="12" t="s">
        <v>458</v>
      </c>
      <c r="F225" s="3" t="s">
        <v>489</v>
      </c>
      <c r="G225" s="7">
        <v>413</v>
      </c>
      <c r="H225" s="10">
        <v>1</v>
      </c>
      <c r="I225" s="3" t="s">
        <v>20</v>
      </c>
    </row>
    <row r="226" spans="1:9" ht="31.5" x14ac:dyDescent="0.25">
      <c r="A226" s="3">
        <v>225</v>
      </c>
      <c r="B226" s="3" t="s">
        <v>238</v>
      </c>
      <c r="C226" s="4" t="str">
        <f>"99851722027818"</f>
        <v>99851722027818</v>
      </c>
      <c r="D226" s="9">
        <v>43090.755682870367</v>
      </c>
      <c r="E226" s="12" t="s">
        <v>459</v>
      </c>
      <c r="F226" s="3" t="s">
        <v>616</v>
      </c>
      <c r="G226" s="7">
        <v>481</v>
      </c>
      <c r="H226" s="10">
        <v>1</v>
      </c>
      <c r="I226" s="3" t="s">
        <v>226</v>
      </c>
    </row>
    <row r="227" spans="1:9" ht="31.5" x14ac:dyDescent="0.25">
      <c r="A227" s="3">
        <v>226</v>
      </c>
      <c r="B227" s="3" t="s">
        <v>238</v>
      </c>
      <c r="C227" s="4" t="str">
        <f>"99851622027818"</f>
        <v>99851622027818</v>
      </c>
      <c r="D227" s="9">
        <v>43090.757048611114</v>
      </c>
      <c r="E227" s="12" t="s">
        <v>460</v>
      </c>
      <c r="F227" s="3" t="s">
        <v>573</v>
      </c>
      <c r="G227" s="7">
        <v>480</v>
      </c>
      <c r="H227" s="10">
        <v>1</v>
      </c>
      <c r="I227" s="3" t="s">
        <v>84</v>
      </c>
    </row>
    <row r="228" spans="1:9" ht="31.5" x14ac:dyDescent="0.25">
      <c r="A228" s="3">
        <v>227</v>
      </c>
      <c r="B228" s="3" t="s">
        <v>238</v>
      </c>
      <c r="C228" s="4" t="str">
        <f>"99839322027818"</f>
        <v>99839322027818</v>
      </c>
      <c r="D228" s="9">
        <v>43090.752847222226</v>
      </c>
      <c r="E228" s="12" t="s">
        <v>461</v>
      </c>
      <c r="F228" s="3" t="s">
        <v>617</v>
      </c>
      <c r="G228" s="7" t="s">
        <v>227</v>
      </c>
      <c r="H228" s="10">
        <v>4</v>
      </c>
      <c r="I228" s="3" t="s">
        <v>178</v>
      </c>
    </row>
    <row r="229" spans="1:9" ht="31.5" x14ac:dyDescent="0.25">
      <c r="A229" s="3">
        <v>228</v>
      </c>
      <c r="B229" s="3" t="s">
        <v>238</v>
      </c>
      <c r="C229" s="4" t="str">
        <f>"99840422027818"</f>
        <v>99840422027818</v>
      </c>
      <c r="D229" s="9">
        <v>43090.756041666667</v>
      </c>
      <c r="E229" s="12" t="s">
        <v>462</v>
      </c>
      <c r="F229" s="3" t="s">
        <v>588</v>
      </c>
      <c r="G229" s="7">
        <v>105</v>
      </c>
      <c r="H229" s="10">
        <v>1</v>
      </c>
      <c r="I229" s="3" t="s">
        <v>52</v>
      </c>
    </row>
    <row r="230" spans="1:9" ht="31.5" x14ac:dyDescent="0.25">
      <c r="A230" s="3">
        <v>229</v>
      </c>
      <c r="B230" s="3" t="s">
        <v>238</v>
      </c>
      <c r="C230" s="4" t="str">
        <f>"99850622027818"</f>
        <v>99850622027818</v>
      </c>
      <c r="D230" s="9">
        <v>43090.75677083333</v>
      </c>
      <c r="E230" s="12" t="s">
        <v>463</v>
      </c>
      <c r="F230" s="3" t="s">
        <v>618</v>
      </c>
      <c r="G230" s="7">
        <v>470</v>
      </c>
      <c r="H230" s="10">
        <v>1</v>
      </c>
      <c r="I230" s="3" t="s">
        <v>228</v>
      </c>
    </row>
    <row r="231" spans="1:9" ht="31.5" x14ac:dyDescent="0.25">
      <c r="A231" s="3">
        <v>230</v>
      </c>
      <c r="B231" s="3" t="s">
        <v>238</v>
      </c>
      <c r="C231" s="4" t="str">
        <f>"99843722027818"</f>
        <v>99843722027818</v>
      </c>
      <c r="D231" s="9">
        <v>43090.758900462963</v>
      </c>
      <c r="E231" s="12" t="s">
        <v>464</v>
      </c>
      <c r="F231" s="3" t="s">
        <v>572</v>
      </c>
      <c r="G231" s="7">
        <v>401</v>
      </c>
      <c r="H231" s="10">
        <v>1</v>
      </c>
      <c r="I231" s="3" t="s">
        <v>18</v>
      </c>
    </row>
    <row r="232" spans="1:9" ht="31.5" x14ac:dyDescent="0.25">
      <c r="A232" s="3">
        <v>231</v>
      </c>
      <c r="B232" s="3" t="s">
        <v>238</v>
      </c>
      <c r="C232" s="4" t="str">
        <f>"99849522027818"</f>
        <v>99849522027818</v>
      </c>
      <c r="D232" s="9">
        <v>43090.757592592592</v>
      </c>
      <c r="E232" s="12" t="s">
        <v>465</v>
      </c>
      <c r="F232" s="3" t="s">
        <v>619</v>
      </c>
      <c r="G232" s="7">
        <v>459</v>
      </c>
      <c r="H232" s="10">
        <v>1</v>
      </c>
      <c r="I232" s="3" t="s">
        <v>49</v>
      </c>
    </row>
    <row r="233" spans="1:9" ht="31.5" x14ac:dyDescent="0.25">
      <c r="A233" s="3">
        <v>232</v>
      </c>
      <c r="B233" s="3" t="s">
        <v>238</v>
      </c>
      <c r="C233" s="4" t="str">
        <f>"99831722027818"</f>
        <v>99831722027818</v>
      </c>
      <c r="D233" s="9">
        <v>43090.757337962961</v>
      </c>
      <c r="E233" s="12" t="s">
        <v>466</v>
      </c>
      <c r="F233" s="3" t="s">
        <v>508</v>
      </c>
      <c r="G233" s="7" t="s">
        <v>229</v>
      </c>
      <c r="H233" s="10">
        <v>1</v>
      </c>
      <c r="I233" s="3" t="s">
        <v>52</v>
      </c>
    </row>
    <row r="234" spans="1:9" ht="31.5" x14ac:dyDescent="0.25">
      <c r="A234" s="3">
        <v>233</v>
      </c>
      <c r="B234" s="3" t="s">
        <v>238</v>
      </c>
      <c r="C234" s="4" t="str">
        <f>"99831622027818"</f>
        <v>99831622027818</v>
      </c>
      <c r="D234" s="9">
        <v>43090.754467592589</v>
      </c>
      <c r="E234" s="12" t="s">
        <v>467</v>
      </c>
      <c r="F234" s="3" t="s">
        <v>596</v>
      </c>
      <c r="G234" s="7" t="s">
        <v>230</v>
      </c>
      <c r="H234" s="10">
        <v>1</v>
      </c>
      <c r="I234" s="3" t="s">
        <v>70</v>
      </c>
    </row>
    <row r="235" spans="1:9" ht="31.5" x14ac:dyDescent="0.25">
      <c r="A235" s="3">
        <v>234</v>
      </c>
      <c r="B235" s="3" t="s">
        <v>238</v>
      </c>
      <c r="C235" s="4" t="str">
        <f>"99846322027818"</f>
        <v>99846322027818</v>
      </c>
      <c r="D235" s="9">
        <v>43090.758530092593</v>
      </c>
      <c r="E235" s="12" t="s">
        <v>468</v>
      </c>
      <c r="F235" s="3" t="s">
        <v>548</v>
      </c>
      <c r="G235" s="7">
        <v>427</v>
      </c>
      <c r="H235" s="10">
        <v>1</v>
      </c>
      <c r="I235" s="3" t="s">
        <v>113</v>
      </c>
    </row>
    <row r="236" spans="1:9" ht="31.5" x14ac:dyDescent="0.25">
      <c r="A236" s="3">
        <v>235</v>
      </c>
      <c r="B236" s="3" t="s">
        <v>238</v>
      </c>
      <c r="C236" s="4" t="str">
        <f>"99837522027818"</f>
        <v>99837522027818</v>
      </c>
      <c r="D236" s="9">
        <v>43090.751631944448</v>
      </c>
      <c r="E236" s="12" t="s">
        <v>469</v>
      </c>
      <c r="F236" s="3" t="s">
        <v>491</v>
      </c>
      <c r="G236" s="7" t="s">
        <v>231</v>
      </c>
      <c r="H236" s="10">
        <v>4</v>
      </c>
      <c r="I236" s="3" t="s">
        <v>24</v>
      </c>
    </row>
    <row r="237" spans="1:9" ht="31.5" x14ac:dyDescent="0.25">
      <c r="A237" s="3">
        <v>236</v>
      </c>
      <c r="B237" s="3" t="s">
        <v>238</v>
      </c>
      <c r="C237" s="4" t="str">
        <f>"99844822027818"</f>
        <v>99844822027818</v>
      </c>
      <c r="D237" s="9">
        <v>43090.756863425922</v>
      </c>
      <c r="E237" s="12" t="s">
        <v>470</v>
      </c>
      <c r="F237" s="3" t="s">
        <v>547</v>
      </c>
      <c r="G237" s="7">
        <v>412</v>
      </c>
      <c r="H237" s="10">
        <v>1</v>
      </c>
      <c r="I237" s="3" t="s">
        <v>63</v>
      </c>
    </row>
    <row r="238" spans="1:9" ht="31.5" x14ac:dyDescent="0.25">
      <c r="A238" s="3">
        <v>237</v>
      </c>
      <c r="B238" s="3" t="s">
        <v>238</v>
      </c>
      <c r="C238" s="4" t="str">
        <f>"99847322027818"</f>
        <v>99847322027818</v>
      </c>
      <c r="D238" s="9">
        <v>43090.758969907409</v>
      </c>
      <c r="E238" s="12" t="s">
        <v>471</v>
      </c>
      <c r="F238" s="3" t="s">
        <v>620</v>
      </c>
      <c r="G238" s="7">
        <v>437</v>
      </c>
      <c r="H238" s="10">
        <v>1</v>
      </c>
      <c r="I238" s="3" t="s">
        <v>63</v>
      </c>
    </row>
    <row r="239" spans="1:9" ht="31.5" x14ac:dyDescent="0.25">
      <c r="A239" s="3">
        <v>238</v>
      </c>
      <c r="B239" s="3" t="s">
        <v>238</v>
      </c>
      <c r="C239" s="4" t="str">
        <f>"99847222027818"</f>
        <v>99847222027818</v>
      </c>
      <c r="D239" s="9">
        <v>43090.757418981484</v>
      </c>
      <c r="E239" s="12" t="s">
        <v>472</v>
      </c>
      <c r="F239" s="3" t="s">
        <v>545</v>
      </c>
      <c r="G239" s="7">
        <v>436</v>
      </c>
      <c r="H239" s="10">
        <v>1</v>
      </c>
      <c r="I239" s="3" t="s">
        <v>16</v>
      </c>
    </row>
    <row r="240" spans="1:9" ht="31.5" x14ac:dyDescent="0.25">
      <c r="A240" s="3">
        <v>239</v>
      </c>
      <c r="B240" s="3" t="s">
        <v>238</v>
      </c>
      <c r="C240" s="4" t="str">
        <f>"99849322027818"</f>
        <v>99849322027818</v>
      </c>
      <c r="D240" s="9">
        <v>43090.7578587963</v>
      </c>
      <c r="E240" s="12" t="s">
        <v>473</v>
      </c>
      <c r="F240" s="3" t="s">
        <v>544</v>
      </c>
      <c r="G240" s="7">
        <v>457</v>
      </c>
      <c r="H240" s="10">
        <v>1</v>
      </c>
      <c r="I240" s="3" t="s">
        <v>108</v>
      </c>
    </row>
    <row r="241" spans="1:9" ht="31.5" x14ac:dyDescent="0.25">
      <c r="A241" s="3">
        <v>240</v>
      </c>
      <c r="B241" s="3" t="s">
        <v>238</v>
      </c>
      <c r="C241" s="4" t="str">
        <f>"99850922027818"</f>
        <v>99850922027818</v>
      </c>
      <c r="D241" s="9">
        <v>43090.7575</v>
      </c>
      <c r="E241" s="12" t="s">
        <v>474</v>
      </c>
      <c r="F241" s="3" t="s">
        <v>511</v>
      </c>
      <c r="G241" s="7">
        <v>473</v>
      </c>
      <c r="H241" s="10">
        <v>1</v>
      </c>
      <c r="I241" s="3" t="s">
        <v>77</v>
      </c>
    </row>
    <row r="242" spans="1:9" ht="31.5" x14ac:dyDescent="0.25">
      <c r="A242" s="3">
        <v>241</v>
      </c>
      <c r="B242" s="3" t="s">
        <v>238</v>
      </c>
      <c r="C242" s="4" t="str">
        <f>"99849822027818"</f>
        <v>99849822027818</v>
      </c>
      <c r="D242" s="9">
        <v>43090.757789351854</v>
      </c>
      <c r="E242" s="12" t="s">
        <v>475</v>
      </c>
      <c r="F242" s="3" t="s">
        <v>586</v>
      </c>
      <c r="G242" s="7">
        <v>462</v>
      </c>
      <c r="H242" s="10">
        <v>1</v>
      </c>
      <c r="I242" s="3" t="s">
        <v>63</v>
      </c>
    </row>
    <row r="243" spans="1:9" ht="31.5" x14ac:dyDescent="0.25">
      <c r="A243" s="3">
        <v>242</v>
      </c>
      <c r="B243" s="3" t="s">
        <v>238</v>
      </c>
      <c r="C243" s="4" t="str">
        <f>"99850022027818"</f>
        <v>99850022027818</v>
      </c>
      <c r="D243" s="9">
        <v>43090.756909722222</v>
      </c>
      <c r="E243" s="12" t="s">
        <v>265</v>
      </c>
      <c r="F243" s="3" t="s">
        <v>607</v>
      </c>
      <c r="G243" s="7">
        <v>464</v>
      </c>
      <c r="H243" s="10">
        <v>1</v>
      </c>
      <c r="I243" s="3" t="s">
        <v>232</v>
      </c>
    </row>
    <row r="244" spans="1:9" ht="31.5" x14ac:dyDescent="0.25">
      <c r="A244" s="3">
        <v>243</v>
      </c>
      <c r="B244" s="3" t="s">
        <v>238</v>
      </c>
      <c r="C244" s="4" t="str">
        <f>"99852122027818"</f>
        <v>99852122027818</v>
      </c>
      <c r="D244" s="9">
        <v>43090.756261574075</v>
      </c>
      <c r="E244" s="12" t="s">
        <v>476</v>
      </c>
      <c r="F244" s="3" t="s">
        <v>621</v>
      </c>
      <c r="G244" s="7">
        <v>485</v>
      </c>
      <c r="H244" s="10">
        <v>1</v>
      </c>
      <c r="I244" s="3" t="s">
        <v>233</v>
      </c>
    </row>
    <row r="245" spans="1:9" ht="31.5" x14ac:dyDescent="0.25">
      <c r="A245" s="3">
        <v>244</v>
      </c>
      <c r="B245" s="3" t="s">
        <v>238</v>
      </c>
      <c r="C245" s="4" t="str">
        <f>"99852022027818"</f>
        <v>99852022027818</v>
      </c>
      <c r="D245" s="9">
        <v>43090.756805555553</v>
      </c>
      <c r="E245" s="12" t="s">
        <v>477</v>
      </c>
      <c r="F245" s="3" t="s">
        <v>622</v>
      </c>
      <c r="G245" s="7">
        <v>484</v>
      </c>
      <c r="H245" s="10">
        <v>1</v>
      </c>
      <c r="I245" s="3" t="s">
        <v>219</v>
      </c>
    </row>
    <row r="246" spans="1:9" ht="31.5" x14ac:dyDescent="0.25">
      <c r="A246" s="3">
        <v>245</v>
      </c>
      <c r="B246" s="3" t="s">
        <v>238</v>
      </c>
      <c r="C246" s="4" t="str">
        <f>"99845722027818"</f>
        <v>99845722027818</v>
      </c>
      <c r="D246" s="9">
        <v>43090.758657407408</v>
      </c>
      <c r="E246" s="12" t="s">
        <v>478</v>
      </c>
      <c r="F246" s="3" t="s">
        <v>575</v>
      </c>
      <c r="G246" s="7">
        <v>421</v>
      </c>
      <c r="H246" s="10">
        <v>1</v>
      </c>
      <c r="I246" s="3" t="s">
        <v>234</v>
      </c>
    </row>
    <row r="247" spans="1:9" ht="31.5" x14ac:dyDescent="0.25">
      <c r="A247" s="3">
        <v>246</v>
      </c>
      <c r="B247" s="3" t="s">
        <v>238</v>
      </c>
      <c r="C247" s="4" t="str">
        <f>"99852222027818"</f>
        <v>99852222027818</v>
      </c>
      <c r="D247" s="9">
        <v>43090.758460648147</v>
      </c>
      <c r="E247" s="12" t="s">
        <v>479</v>
      </c>
      <c r="F247" s="3" t="s">
        <v>623</v>
      </c>
      <c r="G247" s="7">
        <v>486</v>
      </c>
      <c r="H247" s="10">
        <v>1</v>
      </c>
      <c r="I247" s="3" t="s">
        <v>235</v>
      </c>
    </row>
    <row r="248" spans="1:9" ht="31.5" x14ac:dyDescent="0.25">
      <c r="A248" s="3">
        <v>247</v>
      </c>
      <c r="B248" s="3" t="s">
        <v>238</v>
      </c>
      <c r="C248" s="4" t="str">
        <f>"99840022027818"</f>
        <v>99840022027818</v>
      </c>
      <c r="D248" s="9">
        <v>43090.749641203707</v>
      </c>
      <c r="E248" s="12" t="s">
        <v>480</v>
      </c>
      <c r="F248" s="3" t="s">
        <v>573</v>
      </c>
      <c r="G248" s="7">
        <v>101</v>
      </c>
      <c r="H248" s="10">
        <v>1</v>
      </c>
      <c r="I248" s="3" t="s">
        <v>84</v>
      </c>
    </row>
    <row r="249" spans="1:9" ht="31.5" x14ac:dyDescent="0.25">
      <c r="A249" s="3">
        <v>248</v>
      </c>
      <c r="B249" s="3" t="s">
        <v>238</v>
      </c>
      <c r="C249" s="4" t="str">
        <f>"99837822027818"</f>
        <v>99837822027818</v>
      </c>
      <c r="D249" s="9">
        <v>43090.751284722224</v>
      </c>
      <c r="E249" s="12" t="s">
        <v>481</v>
      </c>
      <c r="F249" s="3" t="s">
        <v>509</v>
      </c>
      <c r="G249" s="7" t="s">
        <v>236</v>
      </c>
      <c r="H249" s="10">
        <v>4</v>
      </c>
      <c r="I249" s="3" t="s">
        <v>237</v>
      </c>
    </row>
  </sheetData>
  <phoneticPr fontId="18" type="noConversion"/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9"/>
  <sheetViews>
    <sheetView workbookViewId="0">
      <selection sqref="A1:A1048576"/>
    </sheetView>
  </sheetViews>
  <sheetFormatPr defaultRowHeight="16.5" x14ac:dyDescent="0.25"/>
  <sheetData>
    <row r="1" spans="1:1" x14ac:dyDescent="0.25">
      <c r="A1" t="s">
        <v>4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244</v>
      </c>
    </row>
    <row r="8" spans="1:1" x14ac:dyDescent="0.25">
      <c r="A8" t="s">
        <v>245</v>
      </c>
    </row>
    <row r="9" spans="1:1" x14ac:dyDescent="0.25">
      <c r="A9" t="s">
        <v>246</v>
      </c>
    </row>
    <row r="10" spans="1:1" x14ac:dyDescent="0.25">
      <c r="A10" t="s">
        <v>247</v>
      </c>
    </row>
    <row r="11" spans="1:1" x14ac:dyDescent="0.25">
      <c r="A11" t="s">
        <v>248</v>
      </c>
    </row>
    <row r="12" spans="1:1" x14ac:dyDescent="0.25">
      <c r="A12" t="s">
        <v>249</v>
      </c>
    </row>
    <row r="13" spans="1:1" x14ac:dyDescent="0.25">
      <c r="A13" t="s">
        <v>250</v>
      </c>
    </row>
    <row r="14" spans="1:1" x14ac:dyDescent="0.25">
      <c r="A14" t="s">
        <v>251</v>
      </c>
    </row>
    <row r="15" spans="1:1" x14ac:dyDescent="0.25">
      <c r="A15" t="s">
        <v>252</v>
      </c>
    </row>
    <row r="16" spans="1:1" x14ac:dyDescent="0.25">
      <c r="A16" t="s">
        <v>253</v>
      </c>
    </row>
    <row r="17" spans="1:1" x14ac:dyDescent="0.25">
      <c r="A17" t="s">
        <v>254</v>
      </c>
    </row>
    <row r="18" spans="1:1" x14ac:dyDescent="0.25">
      <c r="A18" t="s">
        <v>255</v>
      </c>
    </row>
    <row r="19" spans="1:1" x14ac:dyDescent="0.25">
      <c r="A19" t="s">
        <v>256</v>
      </c>
    </row>
    <row r="20" spans="1:1" x14ac:dyDescent="0.25">
      <c r="A20" t="s">
        <v>257</v>
      </c>
    </row>
    <row r="21" spans="1:1" x14ac:dyDescent="0.25">
      <c r="A21" t="s">
        <v>258</v>
      </c>
    </row>
    <row r="22" spans="1:1" x14ac:dyDescent="0.25">
      <c r="A22" t="s">
        <v>259</v>
      </c>
    </row>
    <row r="23" spans="1:1" x14ac:dyDescent="0.25">
      <c r="A23" t="s">
        <v>260</v>
      </c>
    </row>
    <row r="24" spans="1:1" x14ac:dyDescent="0.25">
      <c r="A24" t="s">
        <v>261</v>
      </c>
    </row>
    <row r="25" spans="1:1" x14ac:dyDescent="0.25">
      <c r="A25" t="s">
        <v>262</v>
      </c>
    </row>
    <row r="26" spans="1:1" x14ac:dyDescent="0.25">
      <c r="A26" t="s">
        <v>263</v>
      </c>
    </row>
    <row r="27" spans="1:1" x14ac:dyDescent="0.25">
      <c r="A27" t="s">
        <v>264</v>
      </c>
    </row>
    <row r="28" spans="1:1" x14ac:dyDescent="0.25">
      <c r="A28" t="s">
        <v>265</v>
      </c>
    </row>
    <row r="29" spans="1:1" x14ac:dyDescent="0.25">
      <c r="A29" t="s">
        <v>266</v>
      </c>
    </row>
    <row r="30" spans="1:1" x14ac:dyDescent="0.25">
      <c r="A30" t="s">
        <v>267</v>
      </c>
    </row>
    <row r="31" spans="1:1" x14ac:dyDescent="0.25">
      <c r="A31" t="s">
        <v>268</v>
      </c>
    </row>
    <row r="32" spans="1:1" x14ac:dyDescent="0.25">
      <c r="A32" t="s">
        <v>269</v>
      </c>
    </row>
    <row r="33" spans="1:1" x14ac:dyDescent="0.25">
      <c r="A33" t="s">
        <v>270</v>
      </c>
    </row>
    <row r="34" spans="1:1" x14ac:dyDescent="0.25">
      <c r="A34" t="s">
        <v>271</v>
      </c>
    </row>
    <row r="35" spans="1:1" x14ac:dyDescent="0.25">
      <c r="A35" t="s">
        <v>272</v>
      </c>
    </row>
    <row r="36" spans="1:1" x14ac:dyDescent="0.25">
      <c r="A36" t="s">
        <v>273</v>
      </c>
    </row>
    <row r="37" spans="1:1" x14ac:dyDescent="0.25">
      <c r="A37" t="s">
        <v>274</v>
      </c>
    </row>
    <row r="38" spans="1:1" x14ac:dyDescent="0.25">
      <c r="A38" t="s">
        <v>275</v>
      </c>
    </row>
    <row r="39" spans="1:1" x14ac:dyDescent="0.25">
      <c r="A39" t="s">
        <v>276</v>
      </c>
    </row>
    <row r="40" spans="1:1" x14ac:dyDescent="0.25">
      <c r="A40" t="s">
        <v>277</v>
      </c>
    </row>
    <row r="41" spans="1:1" x14ac:dyDescent="0.25">
      <c r="A41" t="s">
        <v>278</v>
      </c>
    </row>
    <row r="42" spans="1:1" x14ac:dyDescent="0.25">
      <c r="A42" t="s">
        <v>279</v>
      </c>
    </row>
    <row r="43" spans="1:1" x14ac:dyDescent="0.25">
      <c r="A43" t="s">
        <v>280</v>
      </c>
    </row>
    <row r="44" spans="1:1" x14ac:dyDescent="0.25">
      <c r="A44" t="s">
        <v>281</v>
      </c>
    </row>
    <row r="45" spans="1:1" x14ac:dyDescent="0.25">
      <c r="A45" t="s">
        <v>282</v>
      </c>
    </row>
    <row r="46" spans="1:1" x14ac:dyDescent="0.25">
      <c r="A46" t="s">
        <v>283</v>
      </c>
    </row>
    <row r="47" spans="1:1" x14ac:dyDescent="0.25">
      <c r="A47" t="s">
        <v>284</v>
      </c>
    </row>
    <row r="48" spans="1:1" x14ac:dyDescent="0.25">
      <c r="A48" t="s">
        <v>285</v>
      </c>
    </row>
    <row r="49" spans="1:1" x14ac:dyDescent="0.25">
      <c r="A49" t="s">
        <v>286</v>
      </c>
    </row>
    <row r="50" spans="1:1" x14ac:dyDescent="0.25">
      <c r="A50" t="s">
        <v>287</v>
      </c>
    </row>
    <row r="51" spans="1:1" x14ac:dyDescent="0.25">
      <c r="A51" t="s">
        <v>288</v>
      </c>
    </row>
    <row r="52" spans="1:1" x14ac:dyDescent="0.25">
      <c r="A52" t="s">
        <v>289</v>
      </c>
    </row>
    <row r="53" spans="1:1" x14ac:dyDescent="0.25">
      <c r="A53" t="s">
        <v>290</v>
      </c>
    </row>
    <row r="54" spans="1:1" x14ac:dyDescent="0.25">
      <c r="A54" t="s">
        <v>291</v>
      </c>
    </row>
    <row r="55" spans="1:1" x14ac:dyDescent="0.25">
      <c r="A55" t="s">
        <v>292</v>
      </c>
    </row>
    <row r="56" spans="1:1" x14ac:dyDescent="0.25">
      <c r="A56" t="s">
        <v>293</v>
      </c>
    </row>
    <row r="57" spans="1:1" x14ac:dyDescent="0.25">
      <c r="A57" t="s">
        <v>294</v>
      </c>
    </row>
    <row r="58" spans="1:1" x14ac:dyDescent="0.25">
      <c r="A58" t="s">
        <v>295</v>
      </c>
    </row>
    <row r="59" spans="1:1" x14ac:dyDescent="0.25">
      <c r="A59" t="s">
        <v>296</v>
      </c>
    </row>
    <row r="60" spans="1:1" x14ac:dyDescent="0.25">
      <c r="A60" t="s">
        <v>297</v>
      </c>
    </row>
    <row r="61" spans="1:1" x14ac:dyDescent="0.25">
      <c r="A61" t="s">
        <v>298</v>
      </c>
    </row>
    <row r="62" spans="1:1" x14ac:dyDescent="0.25">
      <c r="A62" t="s">
        <v>299</v>
      </c>
    </row>
    <row r="63" spans="1:1" x14ac:dyDescent="0.25">
      <c r="A63" t="s">
        <v>300</v>
      </c>
    </row>
    <row r="64" spans="1:1" x14ac:dyDescent="0.25">
      <c r="A64" t="s">
        <v>301</v>
      </c>
    </row>
    <row r="65" spans="1:1" x14ac:dyDescent="0.25">
      <c r="A65" t="s">
        <v>302</v>
      </c>
    </row>
    <row r="66" spans="1:1" x14ac:dyDescent="0.25">
      <c r="A66" t="s">
        <v>303</v>
      </c>
    </row>
    <row r="67" spans="1:1" x14ac:dyDescent="0.25">
      <c r="A67" t="s">
        <v>304</v>
      </c>
    </row>
    <row r="68" spans="1:1" x14ac:dyDescent="0.25">
      <c r="A68" t="s">
        <v>305</v>
      </c>
    </row>
    <row r="69" spans="1:1" x14ac:dyDescent="0.25">
      <c r="A69" t="s">
        <v>306</v>
      </c>
    </row>
    <row r="70" spans="1:1" x14ac:dyDescent="0.25">
      <c r="A70" t="s">
        <v>307</v>
      </c>
    </row>
    <row r="71" spans="1:1" x14ac:dyDescent="0.25">
      <c r="A71" t="s">
        <v>308</v>
      </c>
    </row>
    <row r="72" spans="1:1" x14ac:dyDescent="0.25">
      <c r="A72" t="s">
        <v>309</v>
      </c>
    </row>
    <row r="73" spans="1:1" x14ac:dyDescent="0.25">
      <c r="A73" t="s">
        <v>310</v>
      </c>
    </row>
    <row r="74" spans="1:1" x14ac:dyDescent="0.25">
      <c r="A74" t="s">
        <v>311</v>
      </c>
    </row>
    <row r="75" spans="1:1" x14ac:dyDescent="0.25">
      <c r="A75" t="s">
        <v>312</v>
      </c>
    </row>
    <row r="76" spans="1:1" x14ac:dyDescent="0.25">
      <c r="A76" t="s">
        <v>313</v>
      </c>
    </row>
    <row r="77" spans="1:1" x14ac:dyDescent="0.25">
      <c r="A77" t="s">
        <v>314</v>
      </c>
    </row>
    <row r="78" spans="1:1" x14ac:dyDescent="0.25">
      <c r="A78" t="s">
        <v>315</v>
      </c>
    </row>
    <row r="79" spans="1:1" x14ac:dyDescent="0.25">
      <c r="A79" t="s">
        <v>316</v>
      </c>
    </row>
    <row r="80" spans="1:1" x14ac:dyDescent="0.25">
      <c r="A80" t="s">
        <v>317</v>
      </c>
    </row>
    <row r="81" spans="1:1" x14ac:dyDescent="0.25">
      <c r="A81" t="s">
        <v>318</v>
      </c>
    </row>
    <row r="82" spans="1:1" x14ac:dyDescent="0.25">
      <c r="A82" t="s">
        <v>319</v>
      </c>
    </row>
    <row r="83" spans="1:1" x14ac:dyDescent="0.25">
      <c r="A83" t="s">
        <v>320</v>
      </c>
    </row>
    <row r="84" spans="1:1" x14ac:dyDescent="0.25">
      <c r="A84" t="s">
        <v>321</v>
      </c>
    </row>
    <row r="85" spans="1:1" x14ac:dyDescent="0.25">
      <c r="A85" t="s">
        <v>322</v>
      </c>
    </row>
    <row r="86" spans="1:1" x14ac:dyDescent="0.25">
      <c r="A86" t="s">
        <v>323</v>
      </c>
    </row>
    <row r="87" spans="1:1" x14ac:dyDescent="0.25">
      <c r="A87" t="s">
        <v>324</v>
      </c>
    </row>
    <row r="88" spans="1:1" x14ac:dyDescent="0.25">
      <c r="A88" t="s">
        <v>325</v>
      </c>
    </row>
    <row r="89" spans="1:1" x14ac:dyDescent="0.25">
      <c r="A89" t="s">
        <v>326</v>
      </c>
    </row>
    <row r="90" spans="1:1" x14ac:dyDescent="0.25">
      <c r="A90" t="s">
        <v>327</v>
      </c>
    </row>
    <row r="91" spans="1:1" x14ac:dyDescent="0.25">
      <c r="A91" t="s">
        <v>328</v>
      </c>
    </row>
    <row r="92" spans="1:1" x14ac:dyDescent="0.25">
      <c r="A92" t="s">
        <v>329</v>
      </c>
    </row>
    <row r="93" spans="1:1" x14ac:dyDescent="0.25">
      <c r="A93" t="s">
        <v>330</v>
      </c>
    </row>
    <row r="94" spans="1:1" x14ac:dyDescent="0.25">
      <c r="A94" t="s">
        <v>331</v>
      </c>
    </row>
    <row r="95" spans="1:1" x14ac:dyDescent="0.25">
      <c r="A95" t="s">
        <v>332</v>
      </c>
    </row>
    <row r="96" spans="1:1" x14ac:dyDescent="0.25">
      <c r="A96" t="s">
        <v>333</v>
      </c>
    </row>
    <row r="97" spans="1:1" x14ac:dyDescent="0.25">
      <c r="A97" t="s">
        <v>334</v>
      </c>
    </row>
    <row r="98" spans="1:1" x14ac:dyDescent="0.25">
      <c r="A98" t="s">
        <v>335</v>
      </c>
    </row>
    <row r="99" spans="1:1" x14ac:dyDescent="0.25">
      <c r="A99" t="s">
        <v>336</v>
      </c>
    </row>
    <row r="100" spans="1:1" x14ac:dyDescent="0.25">
      <c r="A100" t="s">
        <v>337</v>
      </c>
    </row>
    <row r="101" spans="1:1" x14ac:dyDescent="0.25">
      <c r="A101" t="s">
        <v>338</v>
      </c>
    </row>
    <row r="102" spans="1:1" x14ac:dyDescent="0.25">
      <c r="A102" t="s">
        <v>339</v>
      </c>
    </row>
    <row r="103" spans="1:1" x14ac:dyDescent="0.25">
      <c r="A103" t="s">
        <v>340</v>
      </c>
    </row>
    <row r="104" spans="1:1" x14ac:dyDescent="0.25">
      <c r="A104" t="s">
        <v>341</v>
      </c>
    </row>
    <row r="105" spans="1:1" x14ac:dyDescent="0.25">
      <c r="A105" t="s">
        <v>342</v>
      </c>
    </row>
    <row r="106" spans="1:1" x14ac:dyDescent="0.25">
      <c r="A106" t="s">
        <v>343</v>
      </c>
    </row>
    <row r="107" spans="1:1" x14ac:dyDescent="0.25">
      <c r="A107" t="s">
        <v>344</v>
      </c>
    </row>
    <row r="108" spans="1:1" x14ac:dyDescent="0.25">
      <c r="A108" t="s">
        <v>345</v>
      </c>
    </row>
    <row r="109" spans="1:1" x14ac:dyDescent="0.25">
      <c r="A109" t="s">
        <v>346</v>
      </c>
    </row>
    <row r="110" spans="1:1" x14ac:dyDescent="0.25">
      <c r="A110" t="s">
        <v>347</v>
      </c>
    </row>
    <row r="111" spans="1:1" x14ac:dyDescent="0.25">
      <c r="A111" t="s">
        <v>348</v>
      </c>
    </row>
    <row r="112" spans="1:1" x14ac:dyDescent="0.25">
      <c r="A112" t="s">
        <v>349</v>
      </c>
    </row>
    <row r="113" spans="1:1" x14ac:dyDescent="0.25">
      <c r="A113" t="s">
        <v>350</v>
      </c>
    </row>
    <row r="114" spans="1:1" x14ac:dyDescent="0.25">
      <c r="A114" t="s">
        <v>351</v>
      </c>
    </row>
    <row r="115" spans="1:1" x14ac:dyDescent="0.25">
      <c r="A115" t="s">
        <v>352</v>
      </c>
    </row>
    <row r="116" spans="1:1" x14ac:dyDescent="0.25">
      <c r="A116" t="s">
        <v>353</v>
      </c>
    </row>
    <row r="117" spans="1:1" x14ac:dyDescent="0.25">
      <c r="A117" t="s">
        <v>354</v>
      </c>
    </row>
    <row r="118" spans="1:1" x14ac:dyDescent="0.25">
      <c r="A118" t="s">
        <v>355</v>
      </c>
    </row>
    <row r="119" spans="1:1" x14ac:dyDescent="0.25">
      <c r="A119" t="s">
        <v>332</v>
      </c>
    </row>
    <row r="120" spans="1:1" x14ac:dyDescent="0.25">
      <c r="A120" t="s">
        <v>356</v>
      </c>
    </row>
    <row r="121" spans="1:1" x14ac:dyDescent="0.25">
      <c r="A121" t="s">
        <v>357</v>
      </c>
    </row>
    <row r="122" spans="1:1" x14ac:dyDescent="0.25">
      <c r="A122" t="s">
        <v>358</v>
      </c>
    </row>
    <row r="123" spans="1:1" x14ac:dyDescent="0.25">
      <c r="A123" t="s">
        <v>359</v>
      </c>
    </row>
    <row r="124" spans="1:1" x14ac:dyDescent="0.25">
      <c r="A124" t="s">
        <v>360</v>
      </c>
    </row>
    <row r="125" spans="1:1" x14ac:dyDescent="0.25">
      <c r="A125" t="s">
        <v>361</v>
      </c>
    </row>
    <row r="126" spans="1:1" x14ac:dyDescent="0.25">
      <c r="A126" t="s">
        <v>362</v>
      </c>
    </row>
    <row r="127" spans="1:1" x14ac:dyDescent="0.25">
      <c r="A127" t="s">
        <v>363</v>
      </c>
    </row>
    <row r="128" spans="1:1" x14ac:dyDescent="0.25">
      <c r="A128" t="s">
        <v>364</v>
      </c>
    </row>
    <row r="129" spans="1:1" x14ac:dyDescent="0.25">
      <c r="A129" t="s">
        <v>365</v>
      </c>
    </row>
    <row r="130" spans="1:1" x14ac:dyDescent="0.25">
      <c r="A130" t="s">
        <v>366</v>
      </c>
    </row>
    <row r="131" spans="1:1" x14ac:dyDescent="0.25">
      <c r="A131" t="s">
        <v>367</v>
      </c>
    </row>
    <row r="132" spans="1:1" x14ac:dyDescent="0.25">
      <c r="A132" t="s">
        <v>368</v>
      </c>
    </row>
    <row r="133" spans="1:1" x14ac:dyDescent="0.25">
      <c r="A133" t="s">
        <v>369</v>
      </c>
    </row>
    <row r="134" spans="1:1" x14ac:dyDescent="0.25">
      <c r="A134" t="s">
        <v>370</v>
      </c>
    </row>
    <row r="135" spans="1:1" x14ac:dyDescent="0.25">
      <c r="A135" t="s">
        <v>371</v>
      </c>
    </row>
    <row r="136" spans="1:1" x14ac:dyDescent="0.25">
      <c r="A136" t="s">
        <v>372</v>
      </c>
    </row>
    <row r="137" spans="1:1" x14ac:dyDescent="0.25">
      <c r="A137" t="s">
        <v>373</v>
      </c>
    </row>
    <row r="138" spans="1:1" x14ac:dyDescent="0.25">
      <c r="A138" t="s">
        <v>374</v>
      </c>
    </row>
    <row r="139" spans="1:1" x14ac:dyDescent="0.25">
      <c r="A139" t="s">
        <v>375</v>
      </c>
    </row>
    <row r="140" spans="1:1" x14ac:dyDescent="0.25">
      <c r="A140" t="s">
        <v>376</v>
      </c>
    </row>
    <row r="141" spans="1:1" x14ac:dyDescent="0.25">
      <c r="A141" t="s">
        <v>377</v>
      </c>
    </row>
    <row r="142" spans="1:1" x14ac:dyDescent="0.25">
      <c r="A142" t="s">
        <v>378</v>
      </c>
    </row>
    <row r="143" spans="1:1" x14ac:dyDescent="0.25">
      <c r="A143" t="s">
        <v>379</v>
      </c>
    </row>
    <row r="144" spans="1:1" x14ac:dyDescent="0.25">
      <c r="A144" t="s">
        <v>380</v>
      </c>
    </row>
    <row r="145" spans="1:1" x14ac:dyDescent="0.25">
      <c r="A145" t="s">
        <v>381</v>
      </c>
    </row>
    <row r="146" spans="1:1" x14ac:dyDescent="0.25">
      <c r="A146" t="s">
        <v>382</v>
      </c>
    </row>
    <row r="147" spans="1:1" x14ac:dyDescent="0.25">
      <c r="A147" t="s">
        <v>383</v>
      </c>
    </row>
    <row r="148" spans="1:1" x14ac:dyDescent="0.25">
      <c r="A148" t="s">
        <v>384</v>
      </c>
    </row>
    <row r="149" spans="1:1" x14ac:dyDescent="0.25">
      <c r="A149" t="s">
        <v>385</v>
      </c>
    </row>
    <row r="150" spans="1:1" x14ac:dyDescent="0.25">
      <c r="A150" t="s">
        <v>386</v>
      </c>
    </row>
    <row r="151" spans="1:1" x14ac:dyDescent="0.25">
      <c r="A151" t="s">
        <v>387</v>
      </c>
    </row>
    <row r="152" spans="1:1" x14ac:dyDescent="0.25">
      <c r="A152" t="s">
        <v>388</v>
      </c>
    </row>
    <row r="153" spans="1:1" x14ac:dyDescent="0.25">
      <c r="A153" t="s">
        <v>389</v>
      </c>
    </row>
    <row r="154" spans="1:1" x14ac:dyDescent="0.25">
      <c r="A154" t="s">
        <v>390</v>
      </c>
    </row>
    <row r="155" spans="1:1" x14ac:dyDescent="0.25">
      <c r="A155" t="s">
        <v>391</v>
      </c>
    </row>
    <row r="156" spans="1:1" x14ac:dyDescent="0.25">
      <c r="A156" t="s">
        <v>392</v>
      </c>
    </row>
    <row r="157" spans="1:1" x14ac:dyDescent="0.25">
      <c r="A157" t="s">
        <v>393</v>
      </c>
    </row>
    <row r="158" spans="1:1" x14ac:dyDescent="0.25">
      <c r="A158" t="s">
        <v>394</v>
      </c>
    </row>
    <row r="159" spans="1:1" x14ac:dyDescent="0.25">
      <c r="A159" t="s">
        <v>395</v>
      </c>
    </row>
    <row r="160" spans="1:1" x14ac:dyDescent="0.25">
      <c r="A160" t="s">
        <v>396</v>
      </c>
    </row>
    <row r="161" spans="1:1" x14ac:dyDescent="0.25">
      <c r="A161" t="s">
        <v>397</v>
      </c>
    </row>
    <row r="162" spans="1:1" x14ac:dyDescent="0.25">
      <c r="A162" t="s">
        <v>398</v>
      </c>
    </row>
    <row r="163" spans="1:1" x14ac:dyDescent="0.25">
      <c r="A163" t="s">
        <v>399</v>
      </c>
    </row>
    <row r="164" spans="1:1" x14ac:dyDescent="0.25">
      <c r="A164" t="s">
        <v>400</v>
      </c>
    </row>
    <row r="165" spans="1:1" x14ac:dyDescent="0.25">
      <c r="A165" t="s">
        <v>287</v>
      </c>
    </row>
    <row r="166" spans="1:1" x14ac:dyDescent="0.25">
      <c r="A166" t="s">
        <v>401</v>
      </c>
    </row>
    <row r="167" spans="1:1" x14ac:dyDescent="0.25">
      <c r="A167" t="s">
        <v>402</v>
      </c>
    </row>
    <row r="168" spans="1:1" x14ac:dyDescent="0.25">
      <c r="A168" t="s">
        <v>403</v>
      </c>
    </row>
    <row r="169" spans="1:1" x14ac:dyDescent="0.25">
      <c r="A169" t="s">
        <v>404</v>
      </c>
    </row>
    <row r="170" spans="1:1" x14ac:dyDescent="0.25">
      <c r="A170" t="s">
        <v>405</v>
      </c>
    </row>
    <row r="171" spans="1:1" x14ac:dyDescent="0.25">
      <c r="A171" t="s">
        <v>406</v>
      </c>
    </row>
    <row r="172" spans="1:1" x14ac:dyDescent="0.25">
      <c r="A172" t="s">
        <v>407</v>
      </c>
    </row>
    <row r="173" spans="1:1" x14ac:dyDescent="0.25">
      <c r="A173" t="s">
        <v>408</v>
      </c>
    </row>
    <row r="174" spans="1:1" x14ac:dyDescent="0.25">
      <c r="A174" t="s">
        <v>409</v>
      </c>
    </row>
    <row r="175" spans="1:1" x14ac:dyDescent="0.25">
      <c r="A175" t="s">
        <v>410</v>
      </c>
    </row>
    <row r="176" spans="1:1" x14ac:dyDescent="0.25">
      <c r="A176" t="s">
        <v>411</v>
      </c>
    </row>
    <row r="177" spans="1:1" x14ac:dyDescent="0.25">
      <c r="A177" t="s">
        <v>412</v>
      </c>
    </row>
    <row r="178" spans="1:1" x14ac:dyDescent="0.25">
      <c r="A178" t="s">
        <v>413</v>
      </c>
    </row>
    <row r="179" spans="1:1" x14ac:dyDescent="0.25">
      <c r="A179" t="s">
        <v>414</v>
      </c>
    </row>
    <row r="180" spans="1:1" x14ac:dyDescent="0.25">
      <c r="A180" t="s">
        <v>415</v>
      </c>
    </row>
    <row r="181" spans="1:1" x14ac:dyDescent="0.25">
      <c r="A181" t="s">
        <v>416</v>
      </c>
    </row>
    <row r="182" spans="1:1" x14ac:dyDescent="0.25">
      <c r="A182" t="s">
        <v>417</v>
      </c>
    </row>
    <row r="183" spans="1:1" x14ac:dyDescent="0.25">
      <c r="A183" t="s">
        <v>418</v>
      </c>
    </row>
    <row r="184" spans="1:1" x14ac:dyDescent="0.25">
      <c r="A184" t="s">
        <v>419</v>
      </c>
    </row>
    <row r="185" spans="1:1" x14ac:dyDescent="0.25">
      <c r="A185" t="s">
        <v>420</v>
      </c>
    </row>
    <row r="186" spans="1:1" x14ac:dyDescent="0.25">
      <c r="A186" t="s">
        <v>421</v>
      </c>
    </row>
    <row r="187" spans="1:1" x14ac:dyDescent="0.25">
      <c r="A187" t="s">
        <v>422</v>
      </c>
    </row>
    <row r="188" spans="1:1" x14ac:dyDescent="0.25">
      <c r="A188" t="s">
        <v>423</v>
      </c>
    </row>
    <row r="189" spans="1:1" x14ac:dyDescent="0.25">
      <c r="A189" t="s">
        <v>424</v>
      </c>
    </row>
    <row r="190" spans="1:1" x14ac:dyDescent="0.25">
      <c r="A190" t="s">
        <v>425</v>
      </c>
    </row>
    <row r="191" spans="1:1" x14ac:dyDescent="0.25">
      <c r="A191" t="s">
        <v>426</v>
      </c>
    </row>
    <row r="192" spans="1:1" x14ac:dyDescent="0.25">
      <c r="A192" t="s">
        <v>427</v>
      </c>
    </row>
    <row r="193" spans="1:1" x14ac:dyDescent="0.25">
      <c r="A193" t="s">
        <v>370</v>
      </c>
    </row>
    <row r="194" spans="1:1" x14ac:dyDescent="0.25">
      <c r="A194" t="s">
        <v>428</v>
      </c>
    </row>
    <row r="195" spans="1:1" x14ac:dyDescent="0.25">
      <c r="A195" t="s">
        <v>429</v>
      </c>
    </row>
    <row r="196" spans="1:1" x14ac:dyDescent="0.25">
      <c r="A196" t="s">
        <v>430</v>
      </c>
    </row>
    <row r="197" spans="1:1" x14ac:dyDescent="0.25">
      <c r="A197" t="s">
        <v>431</v>
      </c>
    </row>
    <row r="198" spans="1:1" x14ac:dyDescent="0.25">
      <c r="A198" t="s">
        <v>432</v>
      </c>
    </row>
    <row r="199" spans="1:1" x14ac:dyDescent="0.25">
      <c r="A199" t="s">
        <v>433</v>
      </c>
    </row>
    <row r="200" spans="1:1" x14ac:dyDescent="0.25">
      <c r="A200" t="s">
        <v>434</v>
      </c>
    </row>
    <row r="201" spans="1:1" x14ac:dyDescent="0.25">
      <c r="A201" t="s">
        <v>435</v>
      </c>
    </row>
    <row r="202" spans="1:1" x14ac:dyDescent="0.25">
      <c r="A202" t="s">
        <v>436</v>
      </c>
    </row>
    <row r="203" spans="1:1" x14ac:dyDescent="0.25">
      <c r="A203" t="s">
        <v>437</v>
      </c>
    </row>
    <row r="204" spans="1:1" x14ac:dyDescent="0.25">
      <c r="A204" t="s">
        <v>438</v>
      </c>
    </row>
    <row r="205" spans="1:1" x14ac:dyDescent="0.25">
      <c r="A205" t="s">
        <v>439</v>
      </c>
    </row>
    <row r="206" spans="1:1" x14ac:dyDescent="0.25">
      <c r="A206" t="s">
        <v>440</v>
      </c>
    </row>
    <row r="207" spans="1:1" x14ac:dyDescent="0.25">
      <c r="A207" t="s">
        <v>441</v>
      </c>
    </row>
    <row r="208" spans="1:1" x14ac:dyDescent="0.25">
      <c r="A208" t="s">
        <v>442</v>
      </c>
    </row>
    <row r="209" spans="1:1" x14ac:dyDescent="0.25">
      <c r="A209" t="s">
        <v>443</v>
      </c>
    </row>
    <row r="210" spans="1:1" x14ac:dyDescent="0.25">
      <c r="A210" t="s">
        <v>444</v>
      </c>
    </row>
    <row r="211" spans="1:1" x14ac:dyDescent="0.25">
      <c r="A211" t="s">
        <v>445</v>
      </c>
    </row>
    <row r="212" spans="1:1" x14ac:dyDescent="0.25">
      <c r="A212" t="s">
        <v>446</v>
      </c>
    </row>
    <row r="213" spans="1:1" x14ac:dyDescent="0.25">
      <c r="A213" t="s">
        <v>447</v>
      </c>
    </row>
    <row r="214" spans="1:1" x14ac:dyDescent="0.25">
      <c r="A214" t="s">
        <v>448</v>
      </c>
    </row>
    <row r="215" spans="1:1" x14ac:dyDescent="0.25">
      <c r="A215" t="s">
        <v>449</v>
      </c>
    </row>
    <row r="216" spans="1:1" x14ac:dyDescent="0.25">
      <c r="A216" t="s">
        <v>450</v>
      </c>
    </row>
    <row r="217" spans="1:1" x14ac:dyDescent="0.25">
      <c r="A217" t="s">
        <v>451</v>
      </c>
    </row>
    <row r="218" spans="1:1" x14ac:dyDescent="0.25">
      <c r="A218" t="s">
        <v>452</v>
      </c>
    </row>
    <row r="219" spans="1:1" x14ac:dyDescent="0.25">
      <c r="A219" t="s">
        <v>453</v>
      </c>
    </row>
    <row r="220" spans="1:1" x14ac:dyDescent="0.25">
      <c r="A220" t="s">
        <v>454</v>
      </c>
    </row>
    <row r="221" spans="1:1" x14ac:dyDescent="0.25">
      <c r="A221" t="s">
        <v>324</v>
      </c>
    </row>
    <row r="222" spans="1:1" x14ac:dyDescent="0.25">
      <c r="A222" t="s">
        <v>455</v>
      </c>
    </row>
    <row r="223" spans="1:1" x14ac:dyDescent="0.25">
      <c r="A223" t="s">
        <v>456</v>
      </c>
    </row>
    <row r="224" spans="1:1" x14ac:dyDescent="0.25">
      <c r="A224" t="s">
        <v>457</v>
      </c>
    </row>
    <row r="225" spans="1:1" x14ac:dyDescent="0.25">
      <c r="A225" t="s">
        <v>458</v>
      </c>
    </row>
    <row r="226" spans="1:1" x14ac:dyDescent="0.25">
      <c r="A226" t="s">
        <v>459</v>
      </c>
    </row>
    <row r="227" spans="1:1" x14ac:dyDescent="0.25">
      <c r="A227" t="s">
        <v>460</v>
      </c>
    </row>
    <row r="228" spans="1:1" x14ac:dyDescent="0.25">
      <c r="A228" t="s">
        <v>461</v>
      </c>
    </row>
    <row r="229" spans="1:1" x14ac:dyDescent="0.25">
      <c r="A229" t="s">
        <v>462</v>
      </c>
    </row>
    <row r="230" spans="1:1" x14ac:dyDescent="0.25">
      <c r="A230" t="s">
        <v>463</v>
      </c>
    </row>
    <row r="231" spans="1:1" x14ac:dyDescent="0.25">
      <c r="A231" t="s">
        <v>464</v>
      </c>
    </row>
    <row r="232" spans="1:1" x14ac:dyDescent="0.25">
      <c r="A232" t="s">
        <v>465</v>
      </c>
    </row>
    <row r="233" spans="1:1" x14ac:dyDescent="0.25">
      <c r="A233" t="s">
        <v>466</v>
      </c>
    </row>
    <row r="234" spans="1:1" x14ac:dyDescent="0.25">
      <c r="A234" t="s">
        <v>467</v>
      </c>
    </row>
    <row r="235" spans="1:1" x14ac:dyDescent="0.25">
      <c r="A235" t="s">
        <v>468</v>
      </c>
    </row>
    <row r="236" spans="1:1" x14ac:dyDescent="0.25">
      <c r="A236" t="s">
        <v>469</v>
      </c>
    </row>
    <row r="237" spans="1:1" x14ac:dyDescent="0.25">
      <c r="A237" t="s">
        <v>470</v>
      </c>
    </row>
    <row r="238" spans="1:1" x14ac:dyDescent="0.25">
      <c r="A238" t="s">
        <v>471</v>
      </c>
    </row>
    <row r="239" spans="1:1" x14ac:dyDescent="0.25">
      <c r="A239" t="s">
        <v>472</v>
      </c>
    </row>
    <row r="240" spans="1:1" x14ac:dyDescent="0.25">
      <c r="A240" t="s">
        <v>473</v>
      </c>
    </row>
    <row r="241" spans="1:1" x14ac:dyDescent="0.25">
      <c r="A241" t="s">
        <v>474</v>
      </c>
    </row>
    <row r="242" spans="1:1" x14ac:dyDescent="0.25">
      <c r="A242" t="s">
        <v>475</v>
      </c>
    </row>
    <row r="243" spans="1:1" x14ac:dyDescent="0.25">
      <c r="A243" t="s">
        <v>265</v>
      </c>
    </row>
    <row r="244" spans="1:1" x14ac:dyDescent="0.25">
      <c r="A244" t="s">
        <v>476</v>
      </c>
    </row>
    <row r="245" spans="1:1" x14ac:dyDescent="0.25">
      <c r="A245" t="s">
        <v>477</v>
      </c>
    </row>
    <row r="246" spans="1:1" x14ac:dyDescent="0.25">
      <c r="A246" t="s">
        <v>478</v>
      </c>
    </row>
    <row r="247" spans="1:1" x14ac:dyDescent="0.25">
      <c r="A247" t="s">
        <v>479</v>
      </c>
    </row>
    <row r="248" spans="1:1" x14ac:dyDescent="0.25">
      <c r="A248" t="s">
        <v>480</v>
      </c>
    </row>
    <row r="249" spans="1:1" x14ac:dyDescent="0.25">
      <c r="A249" t="s">
        <v>481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C000240754_20171222_POST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Benson[黃思騰]</cp:lastModifiedBy>
  <dcterms:created xsi:type="dcterms:W3CDTF">2017-12-22T02:54:18Z</dcterms:created>
  <dcterms:modified xsi:type="dcterms:W3CDTF">2017-12-25T10:10:11Z</dcterms:modified>
</cp:coreProperties>
</file>